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codeName="{0730EB3F-75F1-03CD-C966-41DC9FD4AD36}"/>
  <workbookPr codeName="ThisWorkbook"/>
  <mc:AlternateContent>
    <mc:Choice Requires="x15">
      <x15ac:absPath xmlns:x15ac="http://schemas.microsoft.com/office/spreadsheetml/2010/11/ac" url="https://saitamameditc-my.sharepoint.com/personal/y_fuku_saitama-med_ac_jp/Documents/デスクトップ/"/>
    </mc:Choice>
  </mc:AlternateContent>
  <xr:revisionPtr revIDLastSave="0" documentId="13_ncr:1_{0E541A4A-5480-4C5B-AB79-BD0FF96393A9}" xr6:coauthVersionLast="47" xr6:coauthVersionMax="47" xr10:uidLastSave="{00000000-0000-0000-0000-000000000000}"/>
  <bookViews>
    <workbookView xWindow="-108" yWindow="12852" windowWidth="23256" windowHeight="12456" tabRatio="784" activeTab="5" xr2:uid="{F513CC51-12BF-491E-B97F-9AF3C5C840A2}"/>
  </bookViews>
  <sheets>
    <sheet name="様式A" sheetId="2" r:id="rId1"/>
    <sheet name="様式B" sheetId="1" r:id="rId2"/>
    <sheet name="様式C_統括管理・責任医師" sheetId="13" r:id="rId3"/>
    <sheet name="様式C_研究分担医師等" sheetId="14" r:id="rId4"/>
    <sheet name="様式D_統括管理・責任医師" sheetId="8" r:id="rId5"/>
    <sheet name="様式D_研究分担医師等" sheetId="9" r:id="rId6"/>
    <sheet name="様式E" sheetId="10" r:id="rId7"/>
    <sheet name="様式X" sheetId="12" r:id="rId8"/>
    <sheet name="ver履歴" sheetId="11" r:id="rId9"/>
    <sheet name="使用不可_選択肢" sheetId="3" state="hidden" r:id="rId10"/>
  </sheets>
  <definedNames>
    <definedName name="_xlnm.Print_Area" localSheetId="0">様式A!$A$1:$G$21</definedName>
    <definedName name="_xlnm.Print_Area" localSheetId="3">様式C_研究分担医師等!$A$1:$N$181</definedName>
    <definedName name="_xlnm.Print_Area" localSheetId="2">様式C_統括管理・責任医師!$A$1:$N$188</definedName>
    <definedName name="_xlnm.Print_Area" localSheetId="5">様式D_研究分担医師等!$A$1:$R$136</definedName>
    <definedName name="_xlnm.Print_Area" localSheetId="4">様式D_統括管理・責任医師!$A$1:$R$142</definedName>
    <definedName name="_xlnm.Print_Area" localSheetId="6">様式E!$A$1:$L$128</definedName>
    <definedName name="マクロボタン1">"ホームベース 3"</definedName>
    <definedName name="管計2" localSheetId="3">使用不可_選択肢!$G$8:$I$19</definedName>
    <definedName name="管計2" localSheetId="2">使用不可_選択肢!$G$8:$I$19</definedName>
    <definedName name="管計2" localSheetId="7">使用不可_選択肢!$G$8:$I$19</definedName>
    <definedName name="管計2">使用不可_選択肢!$G$8:$I$19</definedName>
    <definedName name="管計3" localSheetId="3">使用不可_選択肢!$G$20:$I$22</definedName>
    <definedName name="管計3" localSheetId="2">使用不可_選択肢!$G$20:$I$22</definedName>
    <definedName name="管計3" localSheetId="7">使用不可_選択肢!$G$20:$I$22</definedName>
    <definedName name="管計3">使用不可_選択肢!$G$20:$I$22</definedName>
    <definedName name="管計4" localSheetId="3">使用不可_選択肢!$G$23:$I$28</definedName>
    <definedName name="管計4" localSheetId="2">使用不可_選択肢!$G$23:$I$28</definedName>
    <definedName name="管計4" localSheetId="7">使用不可_選択肢!$G$23:$I$28</definedName>
    <definedName name="管計4">使用不可_選択肢!$G$23:$I$28</definedName>
    <definedName name="管計5" localSheetId="3">使用不可_選択肢!$G$29:$I$34</definedName>
    <definedName name="管計5" localSheetId="2">使用不可_選択肢!$G$29:$I$34</definedName>
    <definedName name="管計5" localSheetId="7">使用不可_選択肢!$G$29:$I$34</definedName>
    <definedName name="管計5">使用不可_選択肢!$G$29:$I$34</definedName>
    <definedName name="管理計画Q1">使用不可_選択肢!$G$3:$I$7</definedName>
    <definedName name="管理計画Q2" localSheetId="3">使用不可_選択肢!$F$8:$I$19</definedName>
    <definedName name="管理計画Q2" localSheetId="2">使用不可_選択肢!$F$8:$I$19</definedName>
    <definedName name="管理計画Q2" localSheetId="7">使用不可_選択肢!$F$8:$I$19</definedName>
    <definedName name="管理計画Q2">使用不可_選択肢!$F$8:$I$19</definedName>
    <definedName name="管理計画Q3" localSheetId="3">使用不可_選択肢!$F$20:$I$22</definedName>
    <definedName name="管理計画Q3" localSheetId="2">使用不可_選択肢!$F$20:$I$22</definedName>
    <definedName name="管理計画Q3" localSheetId="7">使用不可_選択肢!$F$20:$I$22</definedName>
    <definedName name="管理計画Q3">使用不可_選択肢!$F$20:$I$22</definedName>
    <definedName name="管理計画Q4" localSheetId="3">使用不可_選択肢!$F$23:$I$28</definedName>
    <definedName name="管理計画Q4" localSheetId="2">使用不可_選択肢!$F$23:$I$28</definedName>
    <definedName name="管理計画Q4" localSheetId="7">使用不可_選択肢!$F$23:$I$28</definedName>
    <definedName name="管理計画Q4">使用不可_選択肢!$F$23:$I$28</definedName>
    <definedName name="管理計画Q5" localSheetId="3">使用不可_選択肢!$F$29:$I$34</definedName>
    <definedName name="管理計画Q5" localSheetId="2">使用不可_選択肢!$F$29:$I$34</definedName>
    <definedName name="管理計画Q5" localSheetId="7">使用不可_選択肢!$F$29:$I$34</definedName>
    <definedName name="管理計画Q5">使用不可_選択肢!$F$29:$I$34</definedName>
    <definedName name="基準選択肢B" localSheetId="3">使用不可_選択肢!$A$3:$B$8</definedName>
    <definedName name="基準選択肢B" localSheetId="2">使用不可_選択肢!$A$3:$B$8</definedName>
    <definedName name="基準選択肢B" localSheetId="7">使用不可_選択肢!$A$3:$B$8</definedName>
    <definedName name="基準選択肢B">使用不可_選択肢!$A$3:$B$8</definedName>
    <definedName name="基準選択肢C" localSheetId="3">使用不可_選択肢!$A$11:$B$15</definedName>
    <definedName name="基準選択肢C" localSheetId="2">使用不可_選択肢!$A$11:$B$15</definedName>
    <definedName name="基準選択肢C">使用不可_選択肢!$A$11:$B$15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8" i="1" l="1"/>
  <c r="A29" i="1"/>
  <c r="I27" i="1"/>
  <c r="I20" i="3"/>
  <c r="M186" i="13"/>
  <c r="K141" i="8" s="1"/>
  <c r="M184" i="13"/>
  <c r="K140" i="8"/>
  <c r="M182" i="13"/>
  <c r="K139" i="8" s="1"/>
  <c r="M180" i="13"/>
  <c r="K138" i="8" s="1"/>
  <c r="M179" i="13"/>
  <c r="K137" i="8"/>
  <c r="M178" i="13"/>
  <c r="K136" i="8"/>
  <c r="M176" i="13"/>
  <c r="K135" i="8" s="1"/>
  <c r="M174" i="13"/>
  <c r="K134" i="8" s="1"/>
  <c r="M172" i="13"/>
  <c r="K133" i="8"/>
  <c r="M171" i="13"/>
  <c r="K132" i="8" s="1"/>
  <c r="M163" i="13"/>
  <c r="K125" i="8"/>
  <c r="M161" i="13"/>
  <c r="K124" i="8"/>
  <c r="M159" i="13"/>
  <c r="M157" i="13"/>
  <c r="K122" i="8" s="1"/>
  <c r="M156" i="13"/>
  <c r="K121" i="8" s="1"/>
  <c r="M155" i="13"/>
  <c r="K120" i="8" s="1"/>
  <c r="M153" i="13"/>
  <c r="K119" i="8"/>
  <c r="M151" i="13"/>
  <c r="K118" i="8" s="1"/>
  <c r="M149" i="13"/>
  <c r="K117" i="8" s="1"/>
  <c r="M148" i="13"/>
  <c r="K116" i="8" s="1"/>
  <c r="M140" i="13"/>
  <c r="K109" i="8"/>
  <c r="M138" i="13"/>
  <c r="K108" i="8"/>
  <c r="M136" i="13"/>
  <c r="K107" i="8"/>
  <c r="M134" i="13"/>
  <c r="K106" i="8" s="1"/>
  <c r="M133" i="13"/>
  <c r="K105" i="8" s="1"/>
  <c r="M132" i="13"/>
  <c r="K104" i="8" s="1"/>
  <c r="M130" i="13"/>
  <c r="K103" i="8" s="1"/>
  <c r="M128" i="13"/>
  <c r="K102" i="8"/>
  <c r="M126" i="13"/>
  <c r="K101" i="8" s="1"/>
  <c r="M125" i="13"/>
  <c r="K100" i="8" s="1"/>
  <c r="M117" i="13"/>
  <c r="K93" i="8"/>
  <c r="M115" i="13"/>
  <c r="K92" i="8"/>
  <c r="M113" i="13"/>
  <c r="K91" i="8" s="1"/>
  <c r="M111" i="13"/>
  <c r="K90" i="8" s="1"/>
  <c r="M110" i="13"/>
  <c r="K89" i="8" s="1"/>
  <c r="M109" i="13"/>
  <c r="K88" i="8" s="1"/>
  <c r="M107" i="13"/>
  <c r="K87" i="8" s="1"/>
  <c r="M105" i="13"/>
  <c r="K86" i="8"/>
  <c r="M103" i="13"/>
  <c r="K85" i="8" s="1"/>
  <c r="M102" i="13"/>
  <c r="M94" i="13"/>
  <c r="K77" i="8" s="1"/>
  <c r="M92" i="13"/>
  <c r="K76" i="8" s="1"/>
  <c r="M90" i="13"/>
  <c r="K75" i="8" s="1"/>
  <c r="M88" i="13"/>
  <c r="K74" i="8" s="1"/>
  <c r="M87" i="13"/>
  <c r="K73" i="8"/>
  <c r="M86" i="13"/>
  <c r="K72" i="8" s="1"/>
  <c r="M84" i="13"/>
  <c r="K71" i="8" s="1"/>
  <c r="M82" i="13"/>
  <c r="K70" i="8" s="1"/>
  <c r="M80" i="13"/>
  <c r="K69" i="8"/>
  <c r="M79" i="13"/>
  <c r="K68" i="8" s="1"/>
  <c r="M71" i="13"/>
  <c r="K61" i="8" s="1"/>
  <c r="M69" i="13"/>
  <c r="K60" i="8" s="1"/>
  <c r="M67" i="13"/>
  <c r="K59" i="8"/>
  <c r="M65" i="13"/>
  <c r="K58" i="8" s="1"/>
  <c r="M64" i="13"/>
  <c r="K57" i="8" s="1"/>
  <c r="M63" i="13"/>
  <c r="K56" i="8" s="1"/>
  <c r="M61" i="13"/>
  <c r="K55" i="8" s="1"/>
  <c r="M59" i="13"/>
  <c r="K54" i="8" s="1"/>
  <c r="M57" i="13"/>
  <c r="K53" i="8" s="1"/>
  <c r="M56" i="13"/>
  <c r="K52" i="8" s="1"/>
  <c r="M48" i="13"/>
  <c r="K45" i="8" s="1"/>
  <c r="M46" i="13"/>
  <c r="K44" i="8"/>
  <c r="M44" i="13"/>
  <c r="K43" i="8" s="1"/>
  <c r="M42" i="13"/>
  <c r="K42" i="8" s="1"/>
  <c r="M41" i="13"/>
  <c r="K41" i="8" s="1"/>
  <c r="M40" i="13"/>
  <c r="K40" i="8" s="1"/>
  <c r="M38" i="13"/>
  <c r="K39" i="8"/>
  <c r="M36" i="13"/>
  <c r="K38" i="8" s="1"/>
  <c r="M34" i="13"/>
  <c r="K37" i="8" s="1"/>
  <c r="M33" i="13"/>
  <c r="K36" i="8"/>
  <c r="D11" i="9"/>
  <c r="D10" i="9"/>
  <c r="D9" i="9"/>
  <c r="M179" i="14"/>
  <c r="K134" i="9"/>
  <c r="N177" i="14"/>
  <c r="M177" i="14"/>
  <c r="K133" i="9"/>
  <c r="M175" i="14"/>
  <c r="K132" i="9" s="1"/>
  <c r="N173" i="14"/>
  <c r="M173" i="14"/>
  <c r="K131" i="9" s="1"/>
  <c r="M172" i="14"/>
  <c r="K130" i="9" s="1"/>
  <c r="N171" i="14"/>
  <c r="M171" i="14"/>
  <c r="K129" i="9"/>
  <c r="M169" i="14"/>
  <c r="K128" i="9"/>
  <c r="N167" i="14"/>
  <c r="M167" i="14"/>
  <c r="K127" i="9"/>
  <c r="N165" i="14"/>
  <c r="M165" i="14"/>
  <c r="K126" i="9"/>
  <c r="M164" i="14"/>
  <c r="K125" i="9"/>
  <c r="M156" i="14"/>
  <c r="K118" i="9"/>
  <c r="N154" i="14"/>
  <c r="M154" i="14"/>
  <c r="K117" i="9" s="1"/>
  <c r="M152" i="14"/>
  <c r="K116" i="9"/>
  <c r="N150" i="14"/>
  <c r="M150" i="14"/>
  <c r="K115" i="9"/>
  <c r="M149" i="14"/>
  <c r="K114" i="9"/>
  <c r="N148" i="14"/>
  <c r="M148" i="14"/>
  <c r="K113" i="9"/>
  <c r="M146" i="14"/>
  <c r="N144" i="14"/>
  <c r="M144" i="14"/>
  <c r="K111" i="9" s="1"/>
  <c r="N142" i="14"/>
  <c r="M142" i="14"/>
  <c r="K110" i="9" s="1"/>
  <c r="M141" i="14"/>
  <c r="K109" i="9"/>
  <c r="M133" i="14"/>
  <c r="K102" i="9"/>
  <c r="N131" i="14"/>
  <c r="M131" i="14"/>
  <c r="K101" i="9"/>
  <c r="M129" i="14"/>
  <c r="N127" i="14"/>
  <c r="M127" i="14"/>
  <c r="K99" i="9" s="1"/>
  <c r="M126" i="14"/>
  <c r="K98" i="9"/>
  <c r="N125" i="14"/>
  <c r="M125" i="14"/>
  <c r="K97" i="9"/>
  <c r="M123" i="14"/>
  <c r="K96" i="9"/>
  <c r="N121" i="14"/>
  <c r="M121" i="14"/>
  <c r="N119" i="14"/>
  <c r="M119" i="14"/>
  <c r="K94" i="9" s="1"/>
  <c r="M118" i="14"/>
  <c r="K93" i="9"/>
  <c r="M110" i="14"/>
  <c r="K86" i="9"/>
  <c r="N108" i="14"/>
  <c r="M108" i="14"/>
  <c r="K85" i="9"/>
  <c r="M106" i="14"/>
  <c r="N104" i="14"/>
  <c r="M104" i="14"/>
  <c r="M103" i="14"/>
  <c r="K82" i="9"/>
  <c r="N102" i="14"/>
  <c r="M102" i="14"/>
  <c r="K81" i="9"/>
  <c r="M100" i="14"/>
  <c r="K80" i="9"/>
  <c r="N98" i="14"/>
  <c r="M98" i="14"/>
  <c r="K79" i="9"/>
  <c r="N96" i="14"/>
  <c r="M96" i="14"/>
  <c r="M95" i="14"/>
  <c r="K77" i="9"/>
  <c r="M87" i="14"/>
  <c r="K70" i="9"/>
  <c r="N85" i="14"/>
  <c r="M85" i="14"/>
  <c r="K69" i="9"/>
  <c r="M83" i="14"/>
  <c r="K68" i="9"/>
  <c r="N81" i="14"/>
  <c r="M81" i="14"/>
  <c r="M80" i="14"/>
  <c r="N79" i="14"/>
  <c r="M79" i="14"/>
  <c r="K65" i="9"/>
  <c r="M77" i="14"/>
  <c r="K64" i="9"/>
  <c r="N75" i="14"/>
  <c r="M75" i="14"/>
  <c r="K63" i="9" s="1"/>
  <c r="N73" i="14"/>
  <c r="M73" i="14"/>
  <c r="M72" i="14"/>
  <c r="K61" i="9"/>
  <c r="M64" i="14"/>
  <c r="K54" i="9"/>
  <c r="N62" i="14"/>
  <c r="M62" i="14"/>
  <c r="K53" i="9" s="1"/>
  <c r="M60" i="14"/>
  <c r="K52" i="9" s="1"/>
  <c r="N58" i="14"/>
  <c r="M58" i="14"/>
  <c r="K51" i="9"/>
  <c r="M57" i="14"/>
  <c r="K50" i="9" s="1"/>
  <c r="N56" i="14"/>
  <c r="M56" i="14"/>
  <c r="K49" i="9"/>
  <c r="M54" i="14"/>
  <c r="K48" i="9" s="1"/>
  <c r="N52" i="14"/>
  <c r="M52" i="14"/>
  <c r="K47" i="9"/>
  <c r="N50" i="14"/>
  <c r="M50" i="14"/>
  <c r="K46" i="9"/>
  <c r="M49" i="14"/>
  <c r="K45" i="9" s="1"/>
  <c r="N41" i="14"/>
  <c r="M41" i="14"/>
  <c r="K38" i="9"/>
  <c r="N39" i="14"/>
  <c r="M39" i="14"/>
  <c r="K37" i="9" s="1"/>
  <c r="N37" i="14"/>
  <c r="M37" i="14"/>
  <c r="K36" i="9"/>
  <c r="N35" i="14"/>
  <c r="M35" i="14"/>
  <c r="K35" i="9" s="1"/>
  <c r="N34" i="14"/>
  <c r="M34" i="14"/>
  <c r="K34" i="9" s="1"/>
  <c r="N33" i="14"/>
  <c r="M33" i="14"/>
  <c r="N31" i="14"/>
  <c r="M31" i="14"/>
  <c r="N29" i="14"/>
  <c r="M29" i="14"/>
  <c r="K31" i="9"/>
  <c r="N27" i="14"/>
  <c r="M27" i="14"/>
  <c r="K30" i="9" s="1"/>
  <c r="N26" i="14"/>
  <c r="M26" i="14"/>
  <c r="K29" i="9" s="1"/>
  <c r="A15" i="1"/>
  <c r="A19" i="1"/>
  <c r="A23" i="1"/>
  <c r="A27" i="1"/>
  <c r="J27" i="1"/>
  <c r="J28" i="1"/>
  <c r="I28" i="1"/>
  <c r="I21" i="3"/>
  <c r="N163" i="13"/>
  <c r="N161" i="13"/>
  <c r="N159" i="13"/>
  <c r="N157" i="13"/>
  <c r="N156" i="13"/>
  <c r="N155" i="13"/>
  <c r="N153" i="13"/>
  <c r="N151" i="13"/>
  <c r="N149" i="13"/>
  <c r="N148" i="13"/>
  <c r="N138" i="13"/>
  <c r="N136" i="13"/>
  <c r="N134" i="13"/>
  <c r="N79" i="13"/>
  <c r="N48" i="13"/>
  <c r="N46" i="13"/>
  <c r="N44" i="13"/>
  <c r="N42" i="13"/>
  <c r="N41" i="13"/>
  <c r="N40" i="13"/>
  <c r="N38" i="13"/>
  <c r="N36" i="13"/>
  <c r="N34" i="13"/>
  <c r="N33" i="13"/>
  <c r="C18" i="10"/>
  <c r="E18" i="10"/>
  <c r="F18" i="10"/>
  <c r="E9" i="10"/>
  <c r="E10" i="10"/>
  <c r="E11" i="10"/>
  <c r="E12" i="10"/>
  <c r="E13" i="10"/>
  <c r="E14" i="10"/>
  <c r="E15" i="10"/>
  <c r="E8" i="10"/>
  <c r="D9" i="10"/>
  <c r="D10" i="10"/>
  <c r="D11" i="10"/>
  <c r="D12" i="10"/>
  <c r="D13" i="10"/>
  <c r="D14" i="10"/>
  <c r="D15" i="10"/>
  <c r="D8" i="10"/>
  <c r="B9" i="10"/>
  <c r="B10" i="10"/>
  <c r="B11" i="10"/>
  <c r="B12" i="10"/>
  <c r="B13" i="10"/>
  <c r="B14" i="10"/>
  <c r="B15" i="10"/>
  <c r="B8" i="10"/>
  <c r="A9" i="10"/>
  <c r="A10" i="10"/>
  <c r="A11" i="10"/>
  <c r="A12" i="10"/>
  <c r="A13" i="10"/>
  <c r="A14" i="10"/>
  <c r="A15" i="10"/>
  <c r="A8" i="10"/>
  <c r="N134" i="9"/>
  <c r="I134" i="9"/>
  <c r="J134" i="9"/>
  <c r="H134" i="9"/>
  <c r="G134" i="9"/>
  <c r="N133" i="9"/>
  <c r="I133" i="9"/>
  <c r="J133" i="9"/>
  <c r="H133" i="9"/>
  <c r="G133" i="9"/>
  <c r="N132" i="9"/>
  <c r="I132" i="9"/>
  <c r="J132" i="9"/>
  <c r="G132" i="9"/>
  <c r="H132" i="9"/>
  <c r="N131" i="9"/>
  <c r="J131" i="9"/>
  <c r="I131" i="9"/>
  <c r="G131" i="9"/>
  <c r="H131" i="9"/>
  <c r="N130" i="9"/>
  <c r="I130" i="9"/>
  <c r="G130" i="9"/>
  <c r="N129" i="9"/>
  <c r="I129" i="9"/>
  <c r="G129" i="9"/>
  <c r="J128" i="9"/>
  <c r="H128" i="9"/>
  <c r="N128" i="9"/>
  <c r="I128" i="9"/>
  <c r="G128" i="9"/>
  <c r="J127" i="9"/>
  <c r="H127" i="9"/>
  <c r="N127" i="9"/>
  <c r="I127" i="9"/>
  <c r="G127" i="9"/>
  <c r="J126" i="9"/>
  <c r="H126" i="9"/>
  <c r="N126" i="9"/>
  <c r="I126" i="9"/>
  <c r="G126" i="9"/>
  <c r="N125" i="9"/>
  <c r="I125" i="9"/>
  <c r="G125" i="9"/>
  <c r="M134" i="9"/>
  <c r="L134" i="9"/>
  <c r="M133" i="9"/>
  <c r="L133" i="9"/>
  <c r="M132" i="9"/>
  <c r="L132" i="9"/>
  <c r="M131" i="9"/>
  <c r="L131" i="9"/>
  <c r="M129" i="9"/>
  <c r="L129" i="9"/>
  <c r="M128" i="9"/>
  <c r="L128" i="9"/>
  <c r="M127" i="9"/>
  <c r="L127" i="9"/>
  <c r="M126" i="9"/>
  <c r="L126" i="9"/>
  <c r="M125" i="9"/>
  <c r="L125" i="9"/>
  <c r="N118" i="9"/>
  <c r="J118" i="9"/>
  <c r="I118" i="9"/>
  <c r="G118" i="9"/>
  <c r="H118" i="9"/>
  <c r="N117" i="9"/>
  <c r="I117" i="9"/>
  <c r="J117" i="9"/>
  <c r="G117" i="9"/>
  <c r="H117" i="9"/>
  <c r="N116" i="9"/>
  <c r="I116" i="9"/>
  <c r="J116" i="9"/>
  <c r="H116" i="9"/>
  <c r="G116" i="9"/>
  <c r="N115" i="9"/>
  <c r="J115" i="9"/>
  <c r="I115" i="9"/>
  <c r="G115" i="9"/>
  <c r="H115" i="9"/>
  <c r="N114" i="9"/>
  <c r="I114" i="9"/>
  <c r="G114" i="9"/>
  <c r="N113" i="9"/>
  <c r="I113" i="9"/>
  <c r="G113" i="9"/>
  <c r="J112" i="9"/>
  <c r="H112" i="9"/>
  <c r="N112" i="9"/>
  <c r="I112" i="9"/>
  <c r="G112" i="9"/>
  <c r="J111" i="9"/>
  <c r="H111" i="9"/>
  <c r="N111" i="9"/>
  <c r="I111" i="9"/>
  <c r="G111" i="9"/>
  <c r="J110" i="9"/>
  <c r="H110" i="9"/>
  <c r="N110" i="9"/>
  <c r="I110" i="9"/>
  <c r="G110" i="9"/>
  <c r="N109" i="9"/>
  <c r="I109" i="9"/>
  <c r="G109" i="9"/>
  <c r="M118" i="9"/>
  <c r="L118" i="9"/>
  <c r="M117" i="9"/>
  <c r="L117" i="9"/>
  <c r="M116" i="9"/>
  <c r="L116" i="9"/>
  <c r="M115" i="9"/>
  <c r="L115" i="9"/>
  <c r="M113" i="9"/>
  <c r="L113" i="9"/>
  <c r="M112" i="9"/>
  <c r="L112" i="9"/>
  <c r="M111" i="9"/>
  <c r="L111" i="9"/>
  <c r="M110" i="9"/>
  <c r="L110" i="9"/>
  <c r="M109" i="9"/>
  <c r="L109" i="9"/>
  <c r="N102" i="9"/>
  <c r="I102" i="9"/>
  <c r="J102" i="9"/>
  <c r="G102" i="9"/>
  <c r="H102" i="9"/>
  <c r="N101" i="9"/>
  <c r="I101" i="9"/>
  <c r="J101" i="9"/>
  <c r="H101" i="9"/>
  <c r="G101" i="9"/>
  <c r="N100" i="9"/>
  <c r="J100" i="9"/>
  <c r="I100" i="9"/>
  <c r="G100" i="9"/>
  <c r="H100" i="9"/>
  <c r="N99" i="9"/>
  <c r="J99" i="9"/>
  <c r="I99" i="9"/>
  <c r="G99" i="9"/>
  <c r="H99" i="9"/>
  <c r="N98" i="9"/>
  <c r="I98" i="9"/>
  <c r="G98" i="9"/>
  <c r="N97" i="9"/>
  <c r="I97" i="9"/>
  <c r="G97" i="9"/>
  <c r="J96" i="9"/>
  <c r="H96" i="9"/>
  <c r="N96" i="9"/>
  <c r="I96" i="9"/>
  <c r="G96" i="9"/>
  <c r="I95" i="9"/>
  <c r="J95" i="9"/>
  <c r="G95" i="9"/>
  <c r="H95" i="9"/>
  <c r="N95" i="9"/>
  <c r="J94" i="9"/>
  <c r="H94" i="9"/>
  <c r="N94" i="9"/>
  <c r="I94" i="9"/>
  <c r="G94" i="9"/>
  <c r="N93" i="9"/>
  <c r="I93" i="9"/>
  <c r="G93" i="9"/>
  <c r="M102" i="9"/>
  <c r="L102" i="9"/>
  <c r="M101" i="9"/>
  <c r="L101" i="9"/>
  <c r="M100" i="9"/>
  <c r="L100" i="9"/>
  <c r="M99" i="9"/>
  <c r="L99" i="9"/>
  <c r="M97" i="9"/>
  <c r="L97" i="9"/>
  <c r="M96" i="9"/>
  <c r="L96" i="9"/>
  <c r="M95" i="9"/>
  <c r="L95" i="9"/>
  <c r="M94" i="9"/>
  <c r="L94" i="9"/>
  <c r="M93" i="9"/>
  <c r="L93" i="9"/>
  <c r="N86" i="9"/>
  <c r="J86" i="9"/>
  <c r="I86" i="9"/>
  <c r="H86" i="9"/>
  <c r="G86" i="9"/>
  <c r="N85" i="9"/>
  <c r="J85" i="9"/>
  <c r="I85" i="9"/>
  <c r="G85" i="9"/>
  <c r="H85" i="9"/>
  <c r="N84" i="9"/>
  <c r="J84" i="9"/>
  <c r="I84" i="9"/>
  <c r="G84" i="9"/>
  <c r="H84" i="9"/>
  <c r="N83" i="9"/>
  <c r="J83" i="9"/>
  <c r="I83" i="9"/>
  <c r="G83" i="9"/>
  <c r="H83" i="9"/>
  <c r="N82" i="9"/>
  <c r="I82" i="9"/>
  <c r="G82" i="9"/>
  <c r="N81" i="9"/>
  <c r="I81" i="9"/>
  <c r="G81" i="9"/>
  <c r="H80" i="9"/>
  <c r="N80" i="9"/>
  <c r="I80" i="9"/>
  <c r="G80" i="9"/>
  <c r="J79" i="9"/>
  <c r="H79" i="9"/>
  <c r="N79" i="9"/>
  <c r="I79" i="9"/>
  <c r="G79" i="9"/>
  <c r="J78" i="9"/>
  <c r="H78" i="9"/>
  <c r="N78" i="9"/>
  <c r="I78" i="9"/>
  <c r="J64" i="9"/>
  <c r="G78" i="9"/>
  <c r="H64" i="9"/>
  <c r="N77" i="9"/>
  <c r="I77" i="9"/>
  <c r="G77" i="9"/>
  <c r="M86" i="9"/>
  <c r="L86" i="9"/>
  <c r="M85" i="9"/>
  <c r="L85" i="9"/>
  <c r="M84" i="9"/>
  <c r="L84" i="9"/>
  <c r="M83" i="9"/>
  <c r="L83" i="9"/>
  <c r="M81" i="9"/>
  <c r="L81" i="9"/>
  <c r="M80" i="9"/>
  <c r="L80" i="9"/>
  <c r="M79" i="9"/>
  <c r="L79" i="9"/>
  <c r="M78" i="9"/>
  <c r="L78" i="9"/>
  <c r="M77" i="9"/>
  <c r="L77" i="9"/>
  <c r="N70" i="9"/>
  <c r="I70" i="9"/>
  <c r="J70" i="9"/>
  <c r="G70" i="9"/>
  <c r="H70" i="9"/>
  <c r="N69" i="9"/>
  <c r="J69" i="9"/>
  <c r="I69" i="9"/>
  <c r="G69" i="9"/>
  <c r="H69" i="9"/>
  <c r="N68" i="9"/>
  <c r="I68" i="9"/>
  <c r="J68" i="9"/>
  <c r="H68" i="9"/>
  <c r="G68" i="9"/>
  <c r="N67" i="9"/>
  <c r="I67" i="9"/>
  <c r="J67" i="9"/>
  <c r="H67" i="9"/>
  <c r="G67" i="9"/>
  <c r="N66" i="9"/>
  <c r="I66" i="9"/>
  <c r="G66" i="9"/>
  <c r="N65" i="9"/>
  <c r="I65" i="9"/>
  <c r="G65" i="9"/>
  <c r="N64" i="9"/>
  <c r="I64" i="9"/>
  <c r="G64" i="9"/>
  <c r="J63" i="9"/>
  <c r="H63" i="9"/>
  <c r="N63" i="9"/>
  <c r="I63" i="9"/>
  <c r="G63" i="9"/>
  <c r="J62" i="9"/>
  <c r="H62" i="9"/>
  <c r="N62" i="9"/>
  <c r="I62" i="9"/>
  <c r="G62" i="9"/>
  <c r="N61" i="9"/>
  <c r="I61" i="9"/>
  <c r="G61" i="9"/>
  <c r="M70" i="9"/>
  <c r="L70" i="9"/>
  <c r="M69" i="9"/>
  <c r="L69" i="9"/>
  <c r="M68" i="9"/>
  <c r="L68" i="9"/>
  <c r="M67" i="9"/>
  <c r="L67" i="9"/>
  <c r="M65" i="9"/>
  <c r="L65" i="9"/>
  <c r="M64" i="9"/>
  <c r="L64" i="9"/>
  <c r="M63" i="9"/>
  <c r="L63" i="9"/>
  <c r="M62" i="9"/>
  <c r="L62" i="9"/>
  <c r="M61" i="9"/>
  <c r="L61" i="9"/>
  <c r="N54" i="9"/>
  <c r="J54" i="9"/>
  <c r="I54" i="9"/>
  <c r="H54" i="9"/>
  <c r="G54" i="9"/>
  <c r="N53" i="9"/>
  <c r="J53" i="9"/>
  <c r="I53" i="9"/>
  <c r="G53" i="9"/>
  <c r="H53" i="9"/>
  <c r="N52" i="9"/>
  <c r="I52" i="9"/>
  <c r="J52" i="9"/>
  <c r="H52" i="9"/>
  <c r="G52" i="9"/>
  <c r="J51" i="9"/>
  <c r="H51" i="9"/>
  <c r="N51" i="9"/>
  <c r="I51" i="9"/>
  <c r="G51" i="9"/>
  <c r="N50" i="9"/>
  <c r="I50" i="9"/>
  <c r="G50" i="9"/>
  <c r="N49" i="9"/>
  <c r="I49" i="9"/>
  <c r="G49" i="9"/>
  <c r="J48" i="9"/>
  <c r="H48" i="9"/>
  <c r="N48" i="9"/>
  <c r="I48" i="9"/>
  <c r="G48" i="9"/>
  <c r="J47" i="9"/>
  <c r="H47" i="9"/>
  <c r="N47" i="9"/>
  <c r="I47" i="9"/>
  <c r="G47" i="9"/>
  <c r="J46" i="9"/>
  <c r="H46" i="9"/>
  <c r="N46" i="9"/>
  <c r="I46" i="9"/>
  <c r="G46" i="9"/>
  <c r="N45" i="9"/>
  <c r="I45" i="9"/>
  <c r="G45" i="9"/>
  <c r="M54" i="9"/>
  <c r="L54" i="9"/>
  <c r="M53" i="9"/>
  <c r="L53" i="9"/>
  <c r="M52" i="9"/>
  <c r="L52" i="9"/>
  <c r="M51" i="9"/>
  <c r="L51" i="9"/>
  <c r="M49" i="9"/>
  <c r="L49" i="9"/>
  <c r="M48" i="9"/>
  <c r="L48" i="9"/>
  <c r="M47" i="9"/>
  <c r="L47" i="9"/>
  <c r="M46" i="9"/>
  <c r="L46" i="9"/>
  <c r="M45" i="9"/>
  <c r="L45" i="9"/>
  <c r="N38" i="9"/>
  <c r="N37" i="9"/>
  <c r="N36" i="9"/>
  <c r="N35" i="9"/>
  <c r="N34" i="9"/>
  <c r="N33" i="9"/>
  <c r="N32" i="9"/>
  <c r="I32" i="9"/>
  <c r="J32" i="9"/>
  <c r="G32" i="9"/>
  <c r="H32" i="9"/>
  <c r="I31" i="9"/>
  <c r="J31" i="9"/>
  <c r="G31" i="9"/>
  <c r="H31" i="9"/>
  <c r="N31" i="9"/>
  <c r="N30" i="9"/>
  <c r="N29" i="9"/>
  <c r="M38" i="9"/>
  <c r="L38" i="9"/>
  <c r="M37" i="9"/>
  <c r="L37" i="9"/>
  <c r="M36" i="9"/>
  <c r="L36" i="9"/>
  <c r="M35" i="9"/>
  <c r="L35" i="9"/>
  <c r="M33" i="9"/>
  <c r="L33" i="9"/>
  <c r="M32" i="9"/>
  <c r="L32" i="9"/>
  <c r="I38" i="9"/>
  <c r="J38" i="9"/>
  <c r="I37" i="9"/>
  <c r="J37" i="9"/>
  <c r="I36" i="9"/>
  <c r="J36" i="9"/>
  <c r="I35" i="9"/>
  <c r="J35" i="9"/>
  <c r="J30" i="9"/>
  <c r="G38" i="9"/>
  <c r="H38" i="9"/>
  <c r="G37" i="9"/>
  <c r="H37" i="9"/>
  <c r="G36" i="9"/>
  <c r="H36" i="9"/>
  <c r="G35" i="9"/>
  <c r="H35" i="9"/>
  <c r="H30" i="9"/>
  <c r="I34" i="9"/>
  <c r="I33" i="9"/>
  <c r="I30" i="9"/>
  <c r="I29" i="9"/>
  <c r="G34" i="9"/>
  <c r="G33" i="9"/>
  <c r="G30" i="9"/>
  <c r="G29" i="9"/>
  <c r="L21" i="9"/>
  <c r="L20" i="9"/>
  <c r="G16" i="14"/>
  <c r="J16" i="14"/>
  <c r="L19" i="9"/>
  <c r="G15" i="14"/>
  <c r="J15" i="14"/>
  <c r="L18" i="9"/>
  <c r="G14" i="14"/>
  <c r="J14" i="14"/>
  <c r="L17" i="9"/>
  <c r="G13" i="14"/>
  <c r="J13" i="14"/>
  <c r="L16" i="9"/>
  <c r="G21" i="9"/>
  <c r="G20" i="9"/>
  <c r="G19" i="9"/>
  <c r="G18" i="9"/>
  <c r="G17" i="9"/>
  <c r="G16" i="9"/>
  <c r="G12" i="14"/>
  <c r="J12" i="14"/>
  <c r="L15" i="9"/>
  <c r="G15" i="9"/>
  <c r="G10" i="9"/>
  <c r="C7" i="8"/>
  <c r="L27" i="8"/>
  <c r="L28" i="8"/>
  <c r="G27" i="8"/>
  <c r="G28" i="8"/>
  <c r="N141" i="8"/>
  <c r="I141" i="8"/>
  <c r="J141" i="8"/>
  <c r="G141" i="8"/>
  <c r="H141" i="8"/>
  <c r="N140" i="8"/>
  <c r="I140" i="8"/>
  <c r="J140" i="8"/>
  <c r="H140" i="8"/>
  <c r="G140" i="8"/>
  <c r="N139" i="8"/>
  <c r="I139" i="8"/>
  <c r="J139" i="8"/>
  <c r="G139" i="8"/>
  <c r="H139" i="8"/>
  <c r="N138" i="8"/>
  <c r="J138" i="8"/>
  <c r="I138" i="8"/>
  <c r="G138" i="8"/>
  <c r="H138" i="8"/>
  <c r="N137" i="8"/>
  <c r="I137" i="8"/>
  <c r="G137" i="8"/>
  <c r="N136" i="8"/>
  <c r="I136" i="8"/>
  <c r="G136" i="8"/>
  <c r="J135" i="8"/>
  <c r="H135" i="8"/>
  <c r="N135" i="8"/>
  <c r="I135" i="8"/>
  <c r="G135" i="8"/>
  <c r="J134" i="8"/>
  <c r="H134" i="8"/>
  <c r="N134" i="8"/>
  <c r="I134" i="8"/>
  <c r="G134" i="8"/>
  <c r="J133" i="8"/>
  <c r="H133" i="8"/>
  <c r="N133" i="8"/>
  <c r="I133" i="8"/>
  <c r="G133" i="8"/>
  <c r="N132" i="8"/>
  <c r="I132" i="8"/>
  <c r="G132" i="8"/>
  <c r="N125" i="8"/>
  <c r="I125" i="8"/>
  <c r="J125" i="8"/>
  <c r="G125" i="8"/>
  <c r="H125" i="8"/>
  <c r="N124" i="8"/>
  <c r="I124" i="8"/>
  <c r="J124" i="8"/>
  <c r="G124" i="8"/>
  <c r="H124" i="8"/>
  <c r="N123" i="8"/>
  <c r="I123" i="8"/>
  <c r="J123" i="8"/>
  <c r="G123" i="8"/>
  <c r="H123" i="8"/>
  <c r="N122" i="8"/>
  <c r="I122" i="8"/>
  <c r="J122" i="8"/>
  <c r="G122" i="8"/>
  <c r="H122" i="8"/>
  <c r="N120" i="8"/>
  <c r="I120" i="8"/>
  <c r="G120" i="8"/>
  <c r="N121" i="8"/>
  <c r="I121" i="8"/>
  <c r="G121" i="8"/>
  <c r="I119" i="8"/>
  <c r="J119" i="8"/>
  <c r="G119" i="8"/>
  <c r="H119" i="8"/>
  <c r="N119" i="8"/>
  <c r="I118" i="8"/>
  <c r="J118" i="8"/>
  <c r="G118" i="8"/>
  <c r="H118" i="8"/>
  <c r="N118" i="8"/>
  <c r="J117" i="8"/>
  <c r="H117" i="8"/>
  <c r="N117" i="8"/>
  <c r="I117" i="8"/>
  <c r="G117" i="8"/>
  <c r="N116" i="8"/>
  <c r="I116" i="8"/>
  <c r="G116" i="8"/>
  <c r="N109" i="8"/>
  <c r="I109" i="8"/>
  <c r="J109" i="8"/>
  <c r="H109" i="8"/>
  <c r="G109" i="8"/>
  <c r="N108" i="8"/>
  <c r="I108" i="8"/>
  <c r="J108" i="8"/>
  <c r="G108" i="8"/>
  <c r="H108" i="8"/>
  <c r="N107" i="8"/>
  <c r="I107" i="8"/>
  <c r="J107" i="8"/>
  <c r="G107" i="8"/>
  <c r="H107" i="8"/>
  <c r="N106" i="8"/>
  <c r="I106" i="8"/>
  <c r="J106" i="8"/>
  <c r="G106" i="8"/>
  <c r="H106" i="8"/>
  <c r="N105" i="8"/>
  <c r="I105" i="8"/>
  <c r="G105" i="8"/>
  <c r="N104" i="8"/>
  <c r="I104" i="8"/>
  <c r="G104" i="8"/>
  <c r="J103" i="8"/>
  <c r="H103" i="8"/>
  <c r="N103" i="8"/>
  <c r="I103" i="8"/>
  <c r="G103" i="8"/>
  <c r="J101" i="8"/>
  <c r="H101" i="8"/>
  <c r="H85" i="8"/>
  <c r="J69" i="8"/>
  <c r="H69" i="8"/>
  <c r="J102" i="8"/>
  <c r="H102" i="8"/>
  <c r="N102" i="8"/>
  <c r="I102" i="8"/>
  <c r="G102" i="8"/>
  <c r="N101" i="8"/>
  <c r="I101" i="8"/>
  <c r="G101" i="8"/>
  <c r="N100" i="8"/>
  <c r="I100" i="8"/>
  <c r="G100" i="8"/>
  <c r="N93" i="8"/>
  <c r="I93" i="8"/>
  <c r="J93" i="8"/>
  <c r="H93" i="8"/>
  <c r="G93" i="8"/>
  <c r="N92" i="8"/>
  <c r="I92" i="8"/>
  <c r="J92" i="8"/>
  <c r="H92" i="8"/>
  <c r="G92" i="8"/>
  <c r="N91" i="8"/>
  <c r="I91" i="8"/>
  <c r="J91" i="8"/>
  <c r="H91" i="8"/>
  <c r="G91" i="8"/>
  <c r="N90" i="8"/>
  <c r="I90" i="8"/>
  <c r="J90" i="8"/>
  <c r="G90" i="8"/>
  <c r="H90" i="8"/>
  <c r="N89" i="8"/>
  <c r="I89" i="8"/>
  <c r="G89" i="8"/>
  <c r="N88" i="8"/>
  <c r="I88" i="8"/>
  <c r="G88" i="8"/>
  <c r="J87" i="8"/>
  <c r="H87" i="8"/>
  <c r="N87" i="8"/>
  <c r="I87" i="8"/>
  <c r="G87" i="8"/>
  <c r="J86" i="8"/>
  <c r="H86" i="8"/>
  <c r="N86" i="8"/>
  <c r="I86" i="8"/>
  <c r="G86" i="8"/>
  <c r="N85" i="8"/>
  <c r="I85" i="8"/>
  <c r="G85" i="8"/>
  <c r="N84" i="8"/>
  <c r="I84" i="8"/>
  <c r="G84" i="8"/>
  <c r="J85" i="8"/>
  <c r="N77" i="8"/>
  <c r="I77" i="8"/>
  <c r="J77" i="8"/>
  <c r="G77" i="8"/>
  <c r="H77" i="8"/>
  <c r="N76" i="8"/>
  <c r="J76" i="8"/>
  <c r="I76" i="8"/>
  <c r="H76" i="8"/>
  <c r="G76" i="8"/>
  <c r="N75" i="8"/>
  <c r="I75" i="8"/>
  <c r="J75" i="8"/>
  <c r="G75" i="8"/>
  <c r="H75" i="8"/>
  <c r="N74" i="8"/>
  <c r="I74" i="8"/>
  <c r="J74" i="8"/>
  <c r="G74" i="8"/>
  <c r="H74" i="8"/>
  <c r="N73" i="8"/>
  <c r="I73" i="8"/>
  <c r="G73" i="8"/>
  <c r="N72" i="8"/>
  <c r="I72" i="8"/>
  <c r="G72" i="8"/>
  <c r="J71" i="8"/>
  <c r="H71" i="8"/>
  <c r="N71" i="8"/>
  <c r="I71" i="8"/>
  <c r="G71" i="8"/>
  <c r="J70" i="8"/>
  <c r="H70" i="8"/>
  <c r="N70" i="8"/>
  <c r="I70" i="8"/>
  <c r="G70" i="8"/>
  <c r="N69" i="8"/>
  <c r="I69" i="8"/>
  <c r="G69" i="8"/>
  <c r="N68" i="8"/>
  <c r="I68" i="8"/>
  <c r="G68" i="8"/>
  <c r="I61" i="8"/>
  <c r="J61" i="8"/>
  <c r="G61" i="8"/>
  <c r="H61" i="8"/>
  <c r="I60" i="8"/>
  <c r="J60" i="8"/>
  <c r="G60" i="8"/>
  <c r="H60" i="8"/>
  <c r="I59" i="8"/>
  <c r="J59" i="8"/>
  <c r="G59" i="8"/>
  <c r="H59" i="8"/>
  <c r="I58" i="8"/>
  <c r="J58" i="8"/>
  <c r="G58" i="8"/>
  <c r="H58" i="8"/>
  <c r="I57" i="8"/>
  <c r="G57" i="8"/>
  <c r="I56" i="8"/>
  <c r="G56" i="8"/>
  <c r="J53" i="8"/>
  <c r="H53" i="8"/>
  <c r="I55" i="8"/>
  <c r="J55" i="8"/>
  <c r="G55" i="8"/>
  <c r="H55" i="8"/>
  <c r="I54" i="8"/>
  <c r="J54" i="8"/>
  <c r="G54" i="8"/>
  <c r="H54" i="8"/>
  <c r="I53" i="8"/>
  <c r="G53" i="8"/>
  <c r="I52" i="8"/>
  <c r="G52" i="8"/>
  <c r="I39" i="8"/>
  <c r="J39" i="8"/>
  <c r="I38" i="8"/>
  <c r="J38" i="8"/>
  <c r="J37" i="8"/>
  <c r="G43" i="8"/>
  <c r="H43" i="8"/>
  <c r="H37" i="8"/>
  <c r="I45" i="8"/>
  <c r="J45" i="8"/>
  <c r="I44" i="8"/>
  <c r="J44" i="8"/>
  <c r="I43" i="8"/>
  <c r="J43" i="8"/>
  <c r="I42" i="8"/>
  <c r="J42" i="8"/>
  <c r="I41" i="8"/>
  <c r="I40" i="8"/>
  <c r="I37" i="8"/>
  <c r="I36" i="8"/>
  <c r="G45" i="8"/>
  <c r="H45" i="8"/>
  <c r="G44" i="8"/>
  <c r="H44" i="8"/>
  <c r="G42" i="8"/>
  <c r="H42" i="8"/>
  <c r="G41" i="8"/>
  <c r="G40" i="8"/>
  <c r="G38" i="8"/>
  <c r="H38" i="8"/>
  <c r="G39" i="8"/>
  <c r="H39" i="8"/>
  <c r="G37" i="8"/>
  <c r="G36" i="8"/>
  <c r="G23" i="13"/>
  <c r="G26" i="8"/>
  <c r="G111" i="8"/>
  <c r="F13" i="8"/>
  <c r="I13" i="8"/>
  <c r="F14" i="8"/>
  <c r="I14" i="8"/>
  <c r="F15" i="8"/>
  <c r="I15" i="8"/>
  <c r="F16" i="8"/>
  <c r="I16" i="8"/>
  <c r="F17" i="8"/>
  <c r="I17" i="8"/>
  <c r="F18" i="8"/>
  <c r="I18" i="8"/>
  <c r="F19" i="8"/>
  <c r="I19" i="8"/>
  <c r="I12" i="8"/>
  <c r="F12" i="8"/>
  <c r="D13" i="8"/>
  <c r="D14" i="8"/>
  <c r="D15" i="8"/>
  <c r="D16" i="8"/>
  <c r="D17" i="8"/>
  <c r="D18" i="8"/>
  <c r="D19" i="8"/>
  <c r="D12" i="8"/>
  <c r="C13" i="8"/>
  <c r="C14" i="8"/>
  <c r="C15" i="8"/>
  <c r="C16" i="8"/>
  <c r="C17" i="8"/>
  <c r="C18" i="8"/>
  <c r="C19" i="8"/>
  <c r="C12" i="8"/>
  <c r="M10" i="8"/>
  <c r="D7" i="8"/>
  <c r="G67" i="14"/>
  <c r="G90" i="14"/>
  <c r="G113" i="14"/>
  <c r="D7" i="14"/>
  <c r="N179" i="14"/>
  <c r="N175" i="14"/>
  <c r="N172" i="14"/>
  <c r="N170" i="14"/>
  <c r="N169" i="14"/>
  <c r="N164" i="14"/>
  <c r="G159" i="14"/>
  <c r="N156" i="14"/>
  <c r="N152" i="14"/>
  <c r="N149" i="14"/>
  <c r="N147" i="14"/>
  <c r="N146" i="14"/>
  <c r="N141" i="14"/>
  <c r="G136" i="14"/>
  <c r="N133" i="14"/>
  <c r="N129" i="14"/>
  <c r="N126" i="14"/>
  <c r="N124" i="14"/>
  <c r="N123" i="14"/>
  <c r="N118" i="14"/>
  <c r="N110" i="14"/>
  <c r="N106" i="14"/>
  <c r="N103" i="14"/>
  <c r="N101" i="14"/>
  <c r="N100" i="14"/>
  <c r="N95" i="14"/>
  <c r="N87" i="14"/>
  <c r="N83" i="14"/>
  <c r="N80" i="14"/>
  <c r="N78" i="14"/>
  <c r="N77" i="14"/>
  <c r="N72" i="14"/>
  <c r="N64" i="14"/>
  <c r="N60" i="14"/>
  <c r="N57" i="14"/>
  <c r="N55" i="14"/>
  <c r="N54" i="14"/>
  <c r="N49" i="14"/>
  <c r="N32" i="14"/>
  <c r="J23" i="13"/>
  <c r="L26" i="8"/>
  <c r="G20" i="13"/>
  <c r="J20" i="13"/>
  <c r="L23" i="8"/>
  <c r="G21" i="13"/>
  <c r="G74" i="13"/>
  <c r="G22" i="13"/>
  <c r="G25" i="8"/>
  <c r="G79" i="8"/>
  <c r="G19" i="13"/>
  <c r="G22" i="8"/>
  <c r="J22" i="13"/>
  <c r="L25" i="8"/>
  <c r="D5" i="13"/>
  <c r="N186" i="13"/>
  <c r="N184" i="13"/>
  <c r="N182" i="13"/>
  <c r="N180" i="13"/>
  <c r="N179" i="13"/>
  <c r="N178" i="13"/>
  <c r="N176" i="13"/>
  <c r="N174" i="13"/>
  <c r="N172" i="13"/>
  <c r="N171" i="13"/>
  <c r="G166" i="13"/>
  <c r="G143" i="13"/>
  <c r="N140" i="13"/>
  <c r="N133" i="13"/>
  <c r="N132" i="13"/>
  <c r="N130" i="13"/>
  <c r="N128" i="13"/>
  <c r="N126" i="13"/>
  <c r="N125" i="13"/>
  <c r="N117" i="13"/>
  <c r="N115" i="13"/>
  <c r="N113" i="13"/>
  <c r="N111" i="13"/>
  <c r="N110" i="13"/>
  <c r="N109" i="13"/>
  <c r="N107" i="13"/>
  <c r="N105" i="13"/>
  <c r="N103" i="13"/>
  <c r="N102" i="13"/>
  <c r="G97" i="13"/>
  <c r="N94" i="13"/>
  <c r="N92" i="13"/>
  <c r="N90" i="13"/>
  <c r="N88" i="13"/>
  <c r="N87" i="13"/>
  <c r="N86" i="13"/>
  <c r="N84" i="13"/>
  <c r="N82" i="13"/>
  <c r="N80" i="13"/>
  <c r="N71" i="13"/>
  <c r="N69" i="13"/>
  <c r="N60" i="8"/>
  <c r="N67" i="13"/>
  <c r="N65" i="13"/>
  <c r="N58" i="8"/>
  <c r="N64" i="13"/>
  <c r="N57" i="8"/>
  <c r="N63" i="13"/>
  <c r="N61" i="13"/>
  <c r="N55" i="8"/>
  <c r="N59" i="13"/>
  <c r="N54" i="8"/>
  <c r="N57" i="13"/>
  <c r="N53" i="8"/>
  <c r="N56" i="13"/>
  <c r="N52" i="8"/>
  <c r="N41" i="8"/>
  <c r="N39" i="8"/>
  <c r="Q23" i="12"/>
  <c r="P23" i="12"/>
  <c r="B24" i="12"/>
  <c r="Q24" i="12"/>
  <c r="P24" i="12"/>
  <c r="B25" i="12"/>
  <c r="Q25" i="12"/>
  <c r="P25" i="12"/>
  <c r="B26" i="12"/>
  <c r="Q26" i="12"/>
  <c r="P26" i="12"/>
  <c r="R20" i="12"/>
  <c r="S20" i="12"/>
  <c r="R21" i="12"/>
  <c r="S21" i="12"/>
  <c r="R22" i="12"/>
  <c r="S22" i="12"/>
  <c r="R23" i="12"/>
  <c r="S23" i="12"/>
  <c r="R24" i="12"/>
  <c r="S24" i="12"/>
  <c r="R25" i="12"/>
  <c r="S25" i="12"/>
  <c r="R26" i="12"/>
  <c r="S26" i="12"/>
  <c r="S19" i="12"/>
  <c r="R19" i="12"/>
  <c r="K19" i="12"/>
  <c r="G104" i="9"/>
  <c r="G120" i="9"/>
  <c r="C7" i="12"/>
  <c r="C5" i="12"/>
  <c r="K26" i="12"/>
  <c r="E26" i="12"/>
  <c r="K25" i="12"/>
  <c r="E25" i="12"/>
  <c r="K24" i="12"/>
  <c r="E24" i="12"/>
  <c r="K23" i="12"/>
  <c r="K22" i="12"/>
  <c r="E22" i="12"/>
  <c r="B22" i="12"/>
  <c r="K21" i="12"/>
  <c r="E21" i="12"/>
  <c r="B21" i="12"/>
  <c r="Q21" i="12"/>
  <c r="K20" i="12"/>
  <c r="E20" i="12"/>
  <c r="B20" i="12"/>
  <c r="Q20" i="12"/>
  <c r="E19" i="12"/>
  <c r="B19" i="12"/>
  <c r="Q19" i="12"/>
  <c r="J23" i="1"/>
  <c r="I23" i="1"/>
  <c r="I16" i="3"/>
  <c r="J19" i="1"/>
  <c r="I19" i="1"/>
  <c r="I12" i="3"/>
  <c r="J15" i="1"/>
  <c r="I15" i="1"/>
  <c r="I8" i="3"/>
  <c r="J34" i="1"/>
  <c r="I34" i="1"/>
  <c r="I27" i="3"/>
  <c r="J32" i="1"/>
  <c r="I32" i="1"/>
  <c r="I25" i="3"/>
  <c r="J30" i="1"/>
  <c r="I30" i="1"/>
  <c r="I23" i="3"/>
  <c r="I8" i="10"/>
  <c r="E127" i="10"/>
  <c r="E126" i="10"/>
  <c r="E125" i="10"/>
  <c r="E124" i="10"/>
  <c r="E123" i="10"/>
  <c r="E122" i="10"/>
  <c r="E121" i="10"/>
  <c r="E120" i="10"/>
  <c r="E115" i="10"/>
  <c r="E114" i="10"/>
  <c r="E113" i="10"/>
  <c r="E112" i="10"/>
  <c r="E111" i="10"/>
  <c r="E110" i="10"/>
  <c r="E109" i="10"/>
  <c r="E108" i="10"/>
  <c r="E103" i="10"/>
  <c r="E102" i="10"/>
  <c r="E101" i="10"/>
  <c r="E100" i="10"/>
  <c r="E99" i="10"/>
  <c r="E98" i="10"/>
  <c r="E97" i="10"/>
  <c r="E96" i="10"/>
  <c r="E91" i="10"/>
  <c r="E90" i="10"/>
  <c r="E89" i="10"/>
  <c r="E88" i="10"/>
  <c r="E87" i="10"/>
  <c r="E86" i="10"/>
  <c r="E85" i="10"/>
  <c r="E84" i="10"/>
  <c r="E79" i="10"/>
  <c r="E78" i="10"/>
  <c r="E77" i="10"/>
  <c r="E76" i="10"/>
  <c r="E75" i="10"/>
  <c r="E74" i="10"/>
  <c r="E73" i="10"/>
  <c r="E72" i="10"/>
  <c r="J40" i="1"/>
  <c r="I40" i="1"/>
  <c r="I33" i="3"/>
  <c r="J36" i="1"/>
  <c r="I36" i="1"/>
  <c r="I29" i="3"/>
  <c r="J38" i="1"/>
  <c r="I38" i="1"/>
  <c r="I31" i="3"/>
  <c r="A23" i="3"/>
  <c r="C81" i="10"/>
  <c r="A24" i="3"/>
  <c r="C93" i="10"/>
  <c r="A25" i="3"/>
  <c r="C105" i="10"/>
  <c r="A26" i="3"/>
  <c r="A22" i="3"/>
  <c r="C69" i="10"/>
  <c r="F33" i="3"/>
  <c r="G34" i="3"/>
  <c r="F31" i="3"/>
  <c r="G32" i="3"/>
  <c r="G31" i="3"/>
  <c r="F29" i="3"/>
  <c r="G29" i="3"/>
  <c r="F27" i="3"/>
  <c r="F25" i="3"/>
  <c r="F23" i="3"/>
  <c r="G23" i="3"/>
  <c r="F22" i="3"/>
  <c r="F21" i="3"/>
  <c r="F20" i="3"/>
  <c r="F16" i="3"/>
  <c r="G16" i="3"/>
  <c r="F12" i="3"/>
  <c r="G13" i="3"/>
  <c r="G12" i="3"/>
  <c r="F8" i="3"/>
  <c r="G9" i="3"/>
  <c r="F7" i="3"/>
  <c r="F6" i="3"/>
  <c r="F5" i="3"/>
  <c r="F4" i="3"/>
  <c r="F3" i="3"/>
  <c r="I34" i="3"/>
  <c r="H34" i="3"/>
  <c r="H33" i="3"/>
  <c r="I32" i="3"/>
  <c r="H32" i="3"/>
  <c r="H31" i="3"/>
  <c r="I30" i="3"/>
  <c r="H30" i="3"/>
  <c r="H29" i="3"/>
  <c r="I28" i="3"/>
  <c r="H28" i="3"/>
  <c r="H27" i="3"/>
  <c r="I26" i="3"/>
  <c r="H26" i="3"/>
  <c r="H25" i="3"/>
  <c r="I24" i="3"/>
  <c r="H24" i="3"/>
  <c r="H23" i="3"/>
  <c r="H22" i="3"/>
  <c r="G22" i="3"/>
  <c r="H21" i="3"/>
  <c r="G21" i="3"/>
  <c r="H20" i="3"/>
  <c r="G20" i="3"/>
  <c r="I19" i="3"/>
  <c r="H19" i="3"/>
  <c r="I18" i="3"/>
  <c r="H18" i="3"/>
  <c r="I17" i="3"/>
  <c r="H17" i="3"/>
  <c r="H16" i="3"/>
  <c r="I15" i="3"/>
  <c r="H15" i="3"/>
  <c r="I14" i="3"/>
  <c r="H14" i="3"/>
  <c r="I13" i="3"/>
  <c r="H13" i="3"/>
  <c r="H12" i="3"/>
  <c r="H9" i="3"/>
  <c r="I9" i="3"/>
  <c r="H10" i="3"/>
  <c r="I10" i="3"/>
  <c r="H11" i="3"/>
  <c r="I11" i="3"/>
  <c r="H8" i="3"/>
  <c r="I7" i="3"/>
  <c r="H7" i="3"/>
  <c r="G7" i="3"/>
  <c r="I6" i="3"/>
  <c r="H6" i="3"/>
  <c r="G6" i="3"/>
  <c r="I5" i="3"/>
  <c r="H5" i="3"/>
  <c r="G5" i="3"/>
  <c r="I4" i="3"/>
  <c r="H4" i="3"/>
  <c r="G4" i="3"/>
  <c r="I3" i="3"/>
  <c r="H3" i="3"/>
  <c r="G3" i="3"/>
  <c r="M31" i="9"/>
  <c r="L31" i="9"/>
  <c r="M30" i="9"/>
  <c r="L30" i="9"/>
  <c r="M29" i="9"/>
  <c r="L29" i="9"/>
  <c r="D5" i="9"/>
  <c r="G127" i="8"/>
  <c r="D5" i="8"/>
  <c r="G72" i="9"/>
  <c r="G40" i="9"/>
  <c r="J29" i="1"/>
  <c r="I29" i="1"/>
  <c r="I22" i="3"/>
  <c r="I6" i="1"/>
  <c r="I5" i="1"/>
  <c r="I4" i="1"/>
  <c r="D3" i="1"/>
  <c r="B4" i="10"/>
  <c r="G19" i="3"/>
  <c r="G18" i="3"/>
  <c r="G27" i="3"/>
  <c r="G28" i="3"/>
  <c r="G17" i="3"/>
  <c r="G8" i="3"/>
  <c r="G10" i="3"/>
  <c r="G26" i="3"/>
  <c r="G25" i="3"/>
  <c r="G30" i="3"/>
  <c r="G24" i="3"/>
  <c r="G15" i="3"/>
  <c r="G11" i="3"/>
  <c r="Q22" i="12"/>
  <c r="P22" i="12"/>
  <c r="P21" i="12"/>
  <c r="P20" i="12"/>
  <c r="P19" i="12"/>
  <c r="G14" i="3"/>
  <c r="G33" i="3"/>
  <c r="J80" i="9"/>
  <c r="N56" i="8"/>
  <c r="N61" i="8"/>
  <c r="N38" i="8"/>
  <c r="N44" i="8"/>
  <c r="N37" i="8"/>
  <c r="N40" i="8"/>
  <c r="G88" i="9"/>
  <c r="G24" i="8"/>
  <c r="G63" i="8"/>
  <c r="G28" i="13"/>
  <c r="G23" i="8"/>
  <c r="G47" i="8"/>
  <c r="N59" i="8"/>
  <c r="N36" i="8"/>
  <c r="N45" i="8"/>
  <c r="N43" i="8"/>
  <c r="N42" i="8"/>
  <c r="G21" i="14"/>
  <c r="G44" i="14"/>
  <c r="G95" i="8"/>
  <c r="J21" i="13"/>
  <c r="L24" i="8"/>
  <c r="G56" i="9"/>
  <c r="J19" i="13"/>
  <c r="L22" i="8"/>
  <c r="G31" i="8"/>
  <c r="G24" i="9"/>
  <c r="G120" i="13"/>
  <c r="G51" i="13"/>
  <c r="K123" i="8"/>
  <c r="K84" i="8"/>
  <c r="K78" i="9" l="1"/>
  <c r="K95" i="9"/>
  <c r="K32" i="9"/>
  <c r="K67" i="9"/>
  <c r="K84" i="9"/>
  <c r="K33" i="9"/>
  <c r="K62" i="9"/>
  <c r="K66" i="9"/>
  <c r="K83" i="9"/>
  <c r="K100" i="9"/>
  <c r="K112" i="9"/>
  <c r="A30" i="1"/>
  <c r="A32" i="1" l="1"/>
  <c r="A34" i="1" l="1"/>
  <c r="A36" i="1" l="1"/>
  <c r="A38" i="1" s="1"/>
  <c r="A40" i="1" s="1"/>
  <c r="A31" i="10" l="1"/>
  <c r="A40" i="10"/>
  <c r="A58" i="10"/>
  <c r="A22" i="10"/>
  <c r="A49" i="10"/>
  <c r="E38" i="10" l="1"/>
  <c r="E37" i="10"/>
  <c r="E35" i="10"/>
  <c r="E32" i="10"/>
  <c r="E31" i="10"/>
  <c r="F38" i="10"/>
  <c r="C38" i="10" s="1"/>
  <c r="E36" i="10"/>
  <c r="E39" i="10"/>
  <c r="F36" i="10"/>
  <c r="C36" i="10" s="1"/>
  <c r="F31" i="10"/>
  <c r="C31" i="10" s="1"/>
  <c r="F35" i="10"/>
  <c r="C35" i="10" s="1"/>
  <c r="D35" i="10" s="1"/>
  <c r="E34" i="10"/>
  <c r="E33" i="10"/>
  <c r="E50" i="10"/>
  <c r="E53" i="10"/>
  <c r="E54" i="10"/>
  <c r="F49" i="10"/>
  <c r="C49" i="10" s="1"/>
  <c r="E52" i="10"/>
  <c r="E51" i="10"/>
  <c r="F53" i="10"/>
  <c r="C53" i="10" s="1"/>
  <c r="D53" i="10" s="1"/>
  <c r="E55" i="10"/>
  <c r="E49" i="10"/>
  <c r="E57" i="10"/>
  <c r="F56" i="10"/>
  <c r="C56" i="10" s="1"/>
  <c r="F54" i="10"/>
  <c r="C54" i="10" s="1"/>
  <c r="E56" i="10"/>
  <c r="E29" i="10"/>
  <c r="F22" i="10"/>
  <c r="C22" i="10" s="1"/>
  <c r="E22" i="10"/>
  <c r="F27" i="10"/>
  <c r="C27" i="10" s="1"/>
  <c r="E26" i="10"/>
  <c r="E24" i="10"/>
  <c r="F26" i="10"/>
  <c r="C26" i="10" s="1"/>
  <c r="D26" i="10" s="1"/>
  <c r="E23" i="10"/>
  <c r="F29" i="10"/>
  <c r="C29" i="10" s="1"/>
  <c r="E30" i="10"/>
  <c r="E28" i="10"/>
  <c r="E27" i="10"/>
  <c r="E25" i="10"/>
  <c r="F63" i="10"/>
  <c r="C63" i="10" s="1"/>
  <c r="E66" i="10"/>
  <c r="E61" i="10"/>
  <c r="E65" i="10"/>
  <c r="F65" i="10"/>
  <c r="C65" i="10" s="1"/>
  <c r="E64" i="10"/>
  <c r="E59" i="10"/>
  <c r="E58" i="10"/>
  <c r="F58" i="10"/>
  <c r="C58" i="10" s="1"/>
  <c r="E62" i="10"/>
  <c r="E63" i="10"/>
  <c r="E60" i="10"/>
  <c r="F62" i="10"/>
  <c r="C62" i="10" s="1"/>
  <c r="D62" i="10" s="1"/>
  <c r="E48" i="10"/>
  <c r="E43" i="10"/>
  <c r="F40" i="10"/>
  <c r="C40" i="10" s="1"/>
  <c r="E42" i="10"/>
  <c r="F47" i="10"/>
  <c r="C47" i="10" s="1"/>
  <c r="E45" i="10"/>
  <c r="F44" i="10"/>
  <c r="C44" i="10" s="1"/>
  <c r="D44" i="10" s="1"/>
  <c r="E40" i="10"/>
  <c r="E46" i="10"/>
  <c r="F45" i="10"/>
  <c r="C45" i="10" s="1"/>
  <c r="E44" i="10"/>
  <c r="E47" i="10"/>
  <c r="E41" i="10"/>
  <c r="D45" i="10" l="1"/>
  <c r="D46" i="10"/>
  <c r="D60" i="10"/>
  <c r="D61" i="10"/>
  <c r="D58" i="10"/>
  <c r="D59" i="10"/>
  <c r="D56" i="10"/>
  <c r="D57" i="10"/>
  <c r="D30" i="10"/>
  <c r="D29" i="10"/>
  <c r="D32" i="10"/>
  <c r="D33" i="10"/>
  <c r="D31" i="10"/>
  <c r="D34" i="10"/>
  <c r="D48" i="10"/>
  <c r="D47" i="10"/>
  <c r="D37" i="10"/>
  <c r="D36" i="10"/>
  <c r="D65" i="10"/>
  <c r="D66" i="10"/>
  <c r="D42" i="10"/>
  <c r="D40" i="10"/>
  <c r="D41" i="10"/>
  <c r="D43" i="10"/>
  <c r="D27" i="10"/>
  <c r="D28" i="10"/>
  <c r="D39" i="10"/>
  <c r="D38" i="10"/>
  <c r="D51" i="10"/>
  <c r="D50" i="10"/>
  <c r="D49" i="10"/>
  <c r="D52" i="10"/>
  <c r="D63" i="10"/>
  <c r="D64" i="10"/>
  <c r="D23" i="10"/>
  <c r="D22" i="10"/>
  <c r="D24" i="10"/>
  <c r="D25" i="10"/>
  <c r="D55" i="10"/>
  <c r="D54" i="10"/>
</calcChain>
</file>

<file path=xl/sharedStrings.xml><?xml version="1.0" encoding="utf-8"?>
<sst xmlns="http://schemas.openxmlformats.org/spreadsheetml/2006/main" count="1592" uniqueCount="244">
  <si>
    <t>様式A　利益相反管理基準</t>
    <rPh sb="0" eb="2">
      <t>ヨウシキ</t>
    </rPh>
    <rPh sb="4" eb="6">
      <t>リエキ</t>
    </rPh>
    <rPh sb="6" eb="8">
      <t>ソウハン</t>
    </rPh>
    <rPh sb="8" eb="10">
      <t>カンリ</t>
    </rPh>
    <rPh sb="10" eb="12">
      <t>キジュン</t>
    </rPh>
    <phoneticPr fontId="8"/>
  </si>
  <si>
    <t>日付</t>
    <rPh sb="0" eb="2">
      <t>ヒヅｋ</t>
    </rPh>
    <phoneticPr fontId="8"/>
  </si>
  <si>
    <t>所属機関</t>
    <rPh sb="0" eb="2">
      <t>ショゾク</t>
    </rPh>
    <rPh sb="2" eb="4">
      <t>kikan</t>
    </rPh>
    <phoneticPr fontId="8"/>
  </si>
  <si>
    <t>立場</t>
    <rPh sb="0" eb="2">
      <t>タチb</t>
    </rPh>
    <phoneticPr fontId="6"/>
  </si>
  <si>
    <t>氏名</t>
    <rPh sb="0" eb="2">
      <t>シメイ</t>
    </rPh>
    <phoneticPr fontId="8"/>
  </si>
  <si>
    <t>利用基準</t>
    <rPh sb="0" eb="2">
      <t>リヨウ</t>
    </rPh>
    <rPh sb="2" eb="4">
      <t>キジュn</t>
    </rPh>
    <phoneticPr fontId="8"/>
  </si>
  <si>
    <t>基準１</t>
    <rPh sb="0" eb="2">
      <t>キジュn</t>
    </rPh>
    <phoneticPr fontId="8"/>
  </si>
  <si>
    <t>基準２</t>
    <rPh sb="0" eb="2">
      <t>キジュn</t>
    </rPh>
    <phoneticPr fontId="8"/>
  </si>
  <si>
    <t>基準３</t>
    <rPh sb="0" eb="2">
      <t>キジュn</t>
    </rPh>
    <phoneticPr fontId="8"/>
  </si>
  <si>
    <t>基準４</t>
    <rPh sb="0" eb="2">
      <t>キジュn</t>
    </rPh>
    <phoneticPr fontId="8"/>
  </si>
  <si>
    <t>基準５</t>
    <rPh sb="0" eb="2">
      <t>キジュn</t>
    </rPh>
    <phoneticPr fontId="8"/>
  </si>
  <si>
    <t>基準６</t>
    <rPh sb="0" eb="2">
      <t>キジュn</t>
    </rPh>
    <phoneticPr fontId="8"/>
  </si>
  <si>
    <t>基準７</t>
    <rPh sb="0" eb="2">
      <t>キジュn</t>
    </rPh>
    <phoneticPr fontId="8"/>
  </si>
  <si>
    <t>基準８</t>
    <rPh sb="0" eb="2">
      <t>キジュn</t>
    </rPh>
    <phoneticPr fontId="8"/>
  </si>
  <si>
    <t>様式B　関係企業等報告書</t>
    <rPh sb="0" eb="2">
      <t>ヨウシｋ</t>
    </rPh>
    <rPh sb="8" eb="9">
      <t>トウ</t>
    </rPh>
    <phoneticPr fontId="6"/>
  </si>
  <si>
    <t>日付</t>
    <rPh sb="0" eb="2">
      <t>ヒヅケ</t>
    </rPh>
    <phoneticPr fontId="6"/>
  </si>
  <si>
    <t>所属機関</t>
    <rPh sb="0" eb="2">
      <t>ショゾク</t>
    </rPh>
    <rPh sb="2" eb="4">
      <t>キカン</t>
    </rPh>
    <phoneticPr fontId="6"/>
  </si>
  <si>
    <t>【特記事項】</t>
    <rPh sb="1" eb="3">
      <t>トッキ</t>
    </rPh>
    <rPh sb="3" eb="5">
      <t>ジコウ</t>
    </rPh>
    <phoneticPr fontId="6"/>
  </si>
  <si>
    <t>立場</t>
    <rPh sb="0" eb="2">
      <t>タチバ</t>
    </rPh>
    <phoneticPr fontId="6"/>
  </si>
  <si>
    <t>氏名</t>
    <rPh sb="0" eb="2">
      <t>シメイ</t>
    </rPh>
    <phoneticPr fontId="6"/>
  </si>
  <si>
    <t>設問</t>
    <rPh sb="0" eb="2">
      <t>セツモン</t>
    </rPh>
    <phoneticPr fontId="6"/>
  </si>
  <si>
    <t>「はい」の場合詳細を記載</t>
    <rPh sb="7" eb="9">
      <t>ショウサ</t>
    </rPh>
    <rPh sb="10" eb="12">
      <t>キサ</t>
    </rPh>
    <phoneticPr fontId="6"/>
  </si>
  <si>
    <t>管理計画</t>
    <rPh sb="0" eb="2">
      <t>カンリ</t>
    </rPh>
    <rPh sb="2" eb="4">
      <t>ケイカク</t>
    </rPh>
    <phoneticPr fontId="6"/>
  </si>
  <si>
    <t>有無</t>
    <rPh sb="0" eb="2">
      <t>ウム</t>
    </rPh>
    <phoneticPr fontId="6"/>
  </si>
  <si>
    <t>「はい」の場合
製薬企業等の名を入力</t>
    <rPh sb="5" eb="7">
      <t>バアイ</t>
    </rPh>
    <rPh sb="8" eb="10">
      <t>セイヤク</t>
    </rPh>
    <rPh sb="10" eb="15">
      <t>キギョウメイ</t>
    </rPh>
    <rPh sb="16" eb="18">
      <t>ニュウリョク</t>
    </rPh>
    <phoneticPr fontId="6"/>
  </si>
  <si>
    <t>本研究対象の医薬品等の名称</t>
    <rPh sb="0" eb="1">
      <t>ホン</t>
    </rPh>
    <rPh sb="1" eb="3">
      <t>ケンキュウ</t>
    </rPh>
    <rPh sb="3" eb="5">
      <t>タイショウ</t>
    </rPh>
    <rPh sb="6" eb="9">
      <t>イヤクヒン</t>
    </rPh>
    <rPh sb="9" eb="10">
      <t>トウ</t>
    </rPh>
    <rPh sb="11" eb="13">
      <t>メイショウ</t>
    </rPh>
    <phoneticPr fontId="4"/>
  </si>
  <si>
    <t>Q２.本研究は、製薬企業等から提供された研究資金等を使用するか？</t>
    <rPh sb="3" eb="4">
      <t>ホン</t>
    </rPh>
    <rPh sb="4" eb="6">
      <t>ケンキュウ</t>
    </rPh>
    <rPh sb="8" eb="10">
      <t>セイヤク</t>
    </rPh>
    <rPh sb="10" eb="12">
      <t>キギョウ</t>
    </rPh>
    <rPh sb="12" eb="13">
      <t>トウ</t>
    </rPh>
    <rPh sb="15" eb="17">
      <t>テイキョウ</t>
    </rPh>
    <rPh sb="20" eb="22">
      <t>ケンキュウ</t>
    </rPh>
    <rPh sb="22" eb="24">
      <t>シキン</t>
    </rPh>
    <rPh sb="24" eb="25">
      <t>トウ</t>
    </rPh>
    <rPh sb="26" eb="28">
      <t>シヨウ</t>
    </rPh>
    <phoneticPr fontId="4"/>
  </si>
  <si>
    <t>受入金額（円）</t>
    <rPh sb="0" eb="2">
      <t>ウケイレ</t>
    </rPh>
    <rPh sb="2" eb="4">
      <t>キンガク</t>
    </rPh>
    <phoneticPr fontId="2"/>
  </si>
  <si>
    <t>契約締結状況</t>
    <rPh sb="0" eb="2">
      <t>ケイヤク</t>
    </rPh>
    <rPh sb="2" eb="4">
      <t>テイケツ</t>
    </rPh>
    <rPh sb="4" eb="6">
      <t>ジョウキョウ</t>
    </rPh>
    <phoneticPr fontId="2"/>
  </si>
  <si>
    <t>物品、施設等の内容</t>
    <rPh sb="0" eb="2">
      <t>ブッピン</t>
    </rPh>
    <rPh sb="3" eb="5">
      <t>シセツ</t>
    </rPh>
    <rPh sb="5" eb="6">
      <t>トウ</t>
    </rPh>
    <rPh sb="7" eb="9">
      <t>ナイヨウ</t>
    </rPh>
    <phoneticPr fontId="4"/>
  </si>
  <si>
    <t>Q３.製薬企業等から物品（医薬品、医療機器、機材、試料等）、施設等について、無償又は相当程度に安価で提供又は貸与を受けるか？</t>
    <rPh sb="3" eb="5">
      <t>セイヤク</t>
    </rPh>
    <rPh sb="5" eb="7">
      <t>キギョウ</t>
    </rPh>
    <rPh sb="7" eb="8">
      <t>トウ</t>
    </rPh>
    <rPh sb="10" eb="12">
      <t>ブッピン</t>
    </rPh>
    <rPh sb="13" eb="14">
      <t>イ</t>
    </rPh>
    <rPh sb="14" eb="16">
      <t>ヤクヒン</t>
    </rPh>
    <rPh sb="17" eb="19">
      <t>イリョウ</t>
    </rPh>
    <rPh sb="19" eb="21">
      <t>キキ</t>
    </rPh>
    <rPh sb="22" eb="24">
      <t>キザイ</t>
    </rPh>
    <rPh sb="25" eb="27">
      <t>シリョウ</t>
    </rPh>
    <rPh sb="27" eb="28">
      <t>トウ</t>
    </rPh>
    <rPh sb="30" eb="33">
      <t>シセツトウ</t>
    </rPh>
    <rPh sb="38" eb="40">
      <t>ムショウ</t>
    </rPh>
    <rPh sb="40" eb="41">
      <t>マタ</t>
    </rPh>
    <rPh sb="42" eb="44">
      <t>ソウトウ</t>
    </rPh>
    <rPh sb="44" eb="46">
      <t>テイド</t>
    </rPh>
    <rPh sb="47" eb="49">
      <t>アンカ</t>
    </rPh>
    <rPh sb="50" eb="52">
      <t>テイキョウ</t>
    </rPh>
    <rPh sb="52" eb="53">
      <t>マタ</t>
    </rPh>
    <rPh sb="54" eb="56">
      <t>タイヨ</t>
    </rPh>
    <rPh sb="57" eb="58">
      <t>ウ</t>
    </rPh>
    <phoneticPr fontId="4"/>
  </si>
  <si>
    <t>受領する役務の内容</t>
    <rPh sb="0" eb="2">
      <t>ジュリョウ</t>
    </rPh>
    <rPh sb="4" eb="6">
      <t>エキム</t>
    </rPh>
    <rPh sb="7" eb="9">
      <t>ナイヨウ</t>
    </rPh>
    <phoneticPr fontId="4"/>
  </si>
  <si>
    <t>【様式B】</t>
    <rPh sb="1" eb="3">
      <t>ヨウシキ</t>
    </rPh>
    <phoneticPr fontId="6"/>
  </si>
  <si>
    <t>企業名</t>
    <rPh sb="0" eb="2">
      <t>キギョウ</t>
    </rPh>
    <rPh sb="2" eb="3">
      <t>メイ</t>
    </rPh>
    <phoneticPr fontId="6"/>
  </si>
  <si>
    <t>詳細</t>
    <rPh sb="0" eb="2">
      <t>ショウサイ</t>
    </rPh>
    <phoneticPr fontId="6"/>
  </si>
  <si>
    <t>基準1</t>
    <rPh sb="0" eb="2">
      <t>キジュn</t>
    </rPh>
    <phoneticPr fontId="8"/>
  </si>
  <si>
    <t>Q1</t>
    <phoneticPr fontId="6"/>
  </si>
  <si>
    <t>基準1と2</t>
    <rPh sb="0" eb="2">
      <t>キジュン</t>
    </rPh>
    <phoneticPr fontId="6"/>
  </si>
  <si>
    <t>【様式C】</t>
    <rPh sb="1" eb="3">
      <t>ヨウシキ</t>
    </rPh>
    <phoneticPr fontId="6"/>
  </si>
  <si>
    <t>Q2</t>
    <phoneticPr fontId="6"/>
  </si>
  <si>
    <t>基準1</t>
    <rPh sb="0" eb="2">
      <t>キジュン</t>
    </rPh>
    <phoneticPr fontId="6"/>
  </si>
  <si>
    <t>基準1と6</t>
    <rPh sb="0" eb="2">
      <t>キジュン</t>
    </rPh>
    <phoneticPr fontId="6"/>
  </si>
  <si>
    <t>Q3</t>
    <phoneticPr fontId="6"/>
  </si>
  <si>
    <t>基準1と7</t>
    <rPh sb="0" eb="2">
      <t>キジュン</t>
    </rPh>
    <phoneticPr fontId="6"/>
  </si>
  <si>
    <t>助言・勧告（自由記載）</t>
  </si>
  <si>
    <t>　</t>
    <phoneticPr fontId="6"/>
  </si>
  <si>
    <t>Q4</t>
    <phoneticPr fontId="6"/>
  </si>
  <si>
    <t>Q5</t>
    <phoneticPr fontId="6"/>
  </si>
  <si>
    <t>【様式BのQ1が”はい”の先】</t>
    <rPh sb="1" eb="3">
      <t>ヨウシキ</t>
    </rPh>
    <rPh sb="13" eb="14">
      <t>サキ</t>
    </rPh>
    <phoneticPr fontId="6"/>
  </si>
  <si>
    <t>！基準2</t>
    <phoneticPr fontId="4"/>
  </si>
  <si>
    <t>基準8を満たさない</t>
    <phoneticPr fontId="8"/>
  </si>
  <si>
    <t>申告者と生計を同じにする配偶者及びその一親等の親族</t>
    <phoneticPr fontId="6"/>
  </si>
  <si>
    <t>本人</t>
    <rPh sb="0" eb="1">
      <t>エn</t>
    </rPh>
    <phoneticPr fontId="6"/>
  </si>
  <si>
    <t>前年度</t>
    <rPh sb="0" eb="3">
      <t>ゼンネンド</t>
    </rPh>
    <phoneticPr fontId="6"/>
  </si>
  <si>
    <t>COI状況の有無</t>
    <rPh sb="3" eb="5">
      <t>ジョウキョ</t>
    </rPh>
    <rPh sb="6" eb="8">
      <t>ウｍ</t>
    </rPh>
    <phoneticPr fontId="6"/>
  </si>
  <si>
    <t>①</t>
    <phoneticPr fontId="6"/>
  </si>
  <si>
    <t>④</t>
    <phoneticPr fontId="6"/>
  </si>
  <si>
    <t>③</t>
    <phoneticPr fontId="6"/>
  </si>
  <si>
    <t>②</t>
    <phoneticPr fontId="6"/>
  </si>
  <si>
    <t>立　　場</t>
    <rPh sb="0" eb="1">
      <t>タテ</t>
    </rPh>
    <rPh sb="3" eb="4">
      <t>バ</t>
    </rPh>
    <phoneticPr fontId="6"/>
  </si>
  <si>
    <t>所　属　機　関</t>
    <rPh sb="0" eb="1">
      <t>sh</t>
    </rPh>
    <phoneticPr fontId="6"/>
  </si>
  <si>
    <t>日　　付</t>
    <rPh sb="0" eb="1">
      <t>ヒ</t>
    </rPh>
    <rPh sb="3" eb="4">
      <t>ヅケ</t>
    </rPh>
    <phoneticPr fontId="6"/>
  </si>
  <si>
    <t>所属機関殿</t>
    <rPh sb="0" eb="5">
      <t>ケンキュセキニンイシドｎ</t>
    </rPh>
    <phoneticPr fontId="6"/>
  </si>
  <si>
    <t>本研究課題と関わりのある企業等との関係について、下記の通り報告すると共に、利益相反管理計画を提案いたします。</t>
    <rPh sb="0" eb="1">
      <t>ホｎ</t>
    </rPh>
    <rPh sb="1" eb="3">
      <t>ケンキュ</t>
    </rPh>
    <rPh sb="3" eb="5">
      <t>カダ</t>
    </rPh>
    <rPh sb="6" eb="7">
      <t>カカワｒ</t>
    </rPh>
    <rPh sb="12" eb="14">
      <t>キギョ</t>
    </rPh>
    <rPh sb="14" eb="15">
      <t>ナド</t>
    </rPh>
    <rPh sb="17" eb="19">
      <t>カンケ</t>
    </rPh>
    <rPh sb="24" eb="26">
      <t>カキ</t>
    </rPh>
    <rPh sb="27" eb="28">
      <t>トオｒ</t>
    </rPh>
    <rPh sb="29" eb="31">
      <t>ホウコｋ</t>
    </rPh>
    <rPh sb="34" eb="35">
      <t>トモニ</t>
    </rPh>
    <rPh sb="37" eb="39">
      <t>リエキ</t>
    </rPh>
    <rPh sb="39" eb="41">
      <t>ソウハン</t>
    </rPh>
    <rPh sb="41" eb="43">
      <t>カンｒ</t>
    </rPh>
    <rPh sb="43" eb="45">
      <t>ｋ</t>
    </rPh>
    <rPh sb="46" eb="48">
      <t>テイアン</t>
    </rPh>
    <phoneticPr fontId="6"/>
  </si>
  <si>
    <t>1. 本研究の対象薬剤製薬企業等について</t>
    <rPh sb="7" eb="9">
      <t>タイショウ</t>
    </rPh>
    <rPh sb="9" eb="11">
      <t>ヤクザイ</t>
    </rPh>
    <rPh sb="11" eb="13">
      <t>セイヤク</t>
    </rPh>
    <rPh sb="13" eb="15">
      <t>キギョウ</t>
    </rPh>
    <rPh sb="15" eb="16">
      <t>トウ</t>
    </rPh>
    <phoneticPr fontId="6"/>
  </si>
  <si>
    <t>⑤</t>
    <phoneticPr fontId="6"/>
  </si>
  <si>
    <t>⑥</t>
    <phoneticPr fontId="6"/>
  </si>
  <si>
    <t>⑦</t>
    <phoneticPr fontId="6"/>
  </si>
  <si>
    <t>2. 本研究の対象薬剤製薬企業等との利益相反報告</t>
    <rPh sb="3" eb="4">
      <t>ホン</t>
    </rPh>
    <rPh sb="4" eb="6">
      <t>ケンキュウ</t>
    </rPh>
    <rPh sb="7" eb="9">
      <t>タイショウ</t>
    </rPh>
    <rPh sb="9" eb="11">
      <t>ヤクザイ</t>
    </rPh>
    <rPh sb="11" eb="13">
      <t>セイヤク</t>
    </rPh>
    <rPh sb="13" eb="16">
      <t>キギョウナド</t>
    </rPh>
    <rPh sb="18" eb="20">
      <t>リエキ</t>
    </rPh>
    <rPh sb="20" eb="22">
      <t>ソウハン</t>
    </rPh>
    <rPh sb="22" eb="24">
      <t>ホウコク</t>
    </rPh>
    <phoneticPr fontId="6"/>
  </si>
  <si>
    <t>本研究の対象薬剤製薬企業等の名：</t>
    <phoneticPr fontId="6"/>
  </si>
  <si>
    <t>今年度</t>
    <rPh sb="0" eb="3">
      <t>コンネンド</t>
    </rPh>
    <phoneticPr fontId="6"/>
  </si>
  <si>
    <t>Q１．対象薬剤製薬企業等からの寄附金の総額が、年間合計200万円を超えているか？</t>
    <phoneticPr fontId="6"/>
  </si>
  <si>
    <t>研究責任医師殿</t>
    <rPh sb="0" eb="2">
      <t>ケンキュ</t>
    </rPh>
    <rPh sb="2" eb="4">
      <t>セキニン</t>
    </rPh>
    <rPh sb="4" eb="6">
      <t>イシ</t>
    </rPh>
    <rPh sb="6" eb="7">
      <t>ドｎ</t>
    </rPh>
    <phoneticPr fontId="6"/>
  </si>
  <si>
    <t>実施医療機関名 あるいは 所属機関名</t>
    <rPh sb="6" eb="7">
      <t>メイ</t>
    </rPh>
    <rPh sb="17" eb="18">
      <t>ナ</t>
    </rPh>
    <phoneticPr fontId="6"/>
  </si>
  <si>
    <t>実施医療機関の長の氏名 あるいは 
所属機関の長の氏名</t>
    <rPh sb="9" eb="11">
      <t>シメイ</t>
    </rPh>
    <phoneticPr fontId="6"/>
  </si>
  <si>
    <t>被確認者：</t>
    <phoneticPr fontId="6"/>
  </si>
  <si>
    <t>所属機関</t>
    <rPh sb="0" eb="4">
      <t>ショゾクキカン</t>
    </rPh>
    <phoneticPr fontId="6"/>
  </si>
  <si>
    <t>立  　場</t>
    <phoneticPr fontId="6"/>
  </si>
  <si>
    <t>氏　　名</t>
    <rPh sb="0" eb="1">
      <t>シ</t>
    </rPh>
    <rPh sb="3" eb="4">
      <t>メイ</t>
    </rPh>
    <phoneticPr fontId="6"/>
  </si>
  <si>
    <t>【特記事項(任意)】（様式Cより）</t>
    <rPh sb="1" eb="3">
      <t>トッキ</t>
    </rPh>
    <rPh sb="3" eb="5">
      <t>ジコウ</t>
    </rPh>
    <rPh sb="6" eb="8">
      <t>ニンイ</t>
    </rPh>
    <rPh sb="11" eb="13">
      <t>ヨウシキ</t>
    </rPh>
    <phoneticPr fontId="6"/>
  </si>
  <si>
    <t>【特記事項(任意)】</t>
    <rPh sb="1" eb="3">
      <t>トッキ</t>
    </rPh>
    <rPh sb="3" eb="5">
      <t>ジコウ</t>
    </rPh>
    <rPh sb="6" eb="8">
      <t>ニンイ</t>
    </rPh>
    <phoneticPr fontId="6"/>
  </si>
  <si>
    <t>②</t>
    <phoneticPr fontId="6"/>
  </si>
  <si>
    <t>③</t>
    <phoneticPr fontId="6"/>
  </si>
  <si>
    <t>④</t>
    <phoneticPr fontId="6"/>
  </si>
  <si>
    <t>⑤</t>
    <phoneticPr fontId="6"/>
  </si>
  <si>
    <t>①</t>
  </si>
  <si>
    <t>COI管理計画</t>
    <rPh sb="3" eb="5">
      <t>カンリ</t>
    </rPh>
    <rPh sb="5" eb="7">
      <t>ケイカク</t>
    </rPh>
    <phoneticPr fontId="6"/>
  </si>
  <si>
    <t>COIについての事実確認</t>
    <rPh sb="8" eb="10">
      <t>ジジツ</t>
    </rPh>
    <rPh sb="10" eb="12">
      <t>カクニン</t>
    </rPh>
    <phoneticPr fontId="6"/>
  </si>
  <si>
    <t>COI管理計画の確認状況</t>
    <rPh sb="3" eb="5">
      <t>カンリ</t>
    </rPh>
    <rPh sb="5" eb="7">
      <t>ケイカク</t>
    </rPh>
    <rPh sb="8" eb="10">
      <t>カクニン</t>
    </rPh>
    <rPh sb="10" eb="12">
      <t>ジョウキョウ</t>
    </rPh>
    <phoneticPr fontId="6"/>
  </si>
  <si>
    <t>COI管理に対する助言・勧告の内容
(該当ある場合(自由記載))</t>
    <rPh sb="3" eb="5">
      <t>カンリ</t>
    </rPh>
    <rPh sb="6" eb="7">
      <t>タイ</t>
    </rPh>
    <rPh sb="9" eb="11">
      <t>ジョゲン</t>
    </rPh>
    <rPh sb="12" eb="14">
      <t>カンコク</t>
    </rPh>
    <rPh sb="15" eb="17">
      <t>ナイヨウ</t>
    </rPh>
    <rPh sb="19" eb="21">
      <t>ガイトウ</t>
    </rPh>
    <rPh sb="23" eb="25">
      <t>バアイ</t>
    </rPh>
    <rPh sb="26" eb="28">
      <t>ジユウ</t>
    </rPh>
    <rPh sb="28" eb="30">
      <t>キサイ</t>
    </rPh>
    <phoneticPr fontId="6"/>
  </si>
  <si>
    <t>申告者と生計を同じにする配偶者及びその一親等の親族</t>
    <phoneticPr fontId="6"/>
  </si>
  <si>
    <t>本研究課題の対象薬剤製薬企業等との関係について、事実確認の結果等を報告します。</t>
    <rPh sb="0" eb="1">
      <t>ホン</t>
    </rPh>
    <rPh sb="1" eb="3">
      <t>ケンキュウ</t>
    </rPh>
    <rPh sb="3" eb="5">
      <t>カダイ</t>
    </rPh>
    <rPh sb="6" eb="8">
      <t>タイショウ</t>
    </rPh>
    <rPh sb="8" eb="10">
      <t>ヤクザイ</t>
    </rPh>
    <rPh sb="10" eb="12">
      <t>セイヤク</t>
    </rPh>
    <rPh sb="12" eb="15">
      <t>キギョウナド</t>
    </rPh>
    <rPh sb="17" eb="19">
      <t>カンケイ</t>
    </rPh>
    <rPh sb="24" eb="26">
      <t>ジジツ</t>
    </rPh>
    <rPh sb="26" eb="28">
      <t>カクニン</t>
    </rPh>
    <rPh sb="29" eb="32">
      <t>ケッカナド</t>
    </rPh>
    <rPh sb="33" eb="35">
      <t>ホウコク</t>
    </rPh>
    <phoneticPr fontId="6"/>
  </si>
  <si>
    <t>⑥</t>
    <phoneticPr fontId="6"/>
  </si>
  <si>
    <t>⑦</t>
    <phoneticPr fontId="6"/>
  </si>
  <si>
    <t>1. 本研究の対象薬剤製薬企業等について</t>
    <phoneticPr fontId="6"/>
  </si>
  <si>
    <t>②</t>
    <phoneticPr fontId="28"/>
  </si>
  <si>
    <t>③</t>
    <phoneticPr fontId="28"/>
  </si>
  <si>
    <t>④</t>
    <phoneticPr fontId="28"/>
  </si>
  <si>
    <t>⑤</t>
    <phoneticPr fontId="28"/>
  </si>
  <si>
    <t>⑥</t>
    <phoneticPr fontId="28"/>
  </si>
  <si>
    <t>⑦</t>
    <phoneticPr fontId="28"/>
  </si>
  <si>
    <t>様式D＜研究分担医師等用＞　利益相反状況確認報告書</t>
    <phoneticPr fontId="6"/>
  </si>
  <si>
    <t xml:space="preserve"> 例：研究責任医師が実施機関の管理者のため、他の者が確認を行った</t>
  </si>
  <si>
    <t>②</t>
    <phoneticPr fontId="31"/>
  </si>
  <si>
    <t>③</t>
    <phoneticPr fontId="31"/>
  </si>
  <si>
    <t>④</t>
    <phoneticPr fontId="31"/>
  </si>
  <si>
    <t>⑤</t>
    <phoneticPr fontId="31"/>
  </si>
  <si>
    <t>⑥</t>
    <phoneticPr fontId="31"/>
  </si>
  <si>
    <t>⑦</t>
    <phoneticPr fontId="31"/>
  </si>
  <si>
    <t>様式E　利益相反管理計画</t>
    <rPh sb="0" eb="2">
      <t>ヨウシキ</t>
    </rPh>
    <rPh sb="4" eb="6">
      <t>リエキ</t>
    </rPh>
    <rPh sb="6" eb="8">
      <t>ソウハン</t>
    </rPh>
    <rPh sb="8" eb="10">
      <t>カンリ</t>
    </rPh>
    <rPh sb="10" eb="12">
      <t>ケイカク</t>
    </rPh>
    <phoneticPr fontId="8"/>
  </si>
  <si>
    <t>【特記事項(任意)】（様式Bより）</t>
    <rPh sb="1" eb="3">
      <t>トッキ</t>
    </rPh>
    <rPh sb="3" eb="5">
      <t>ジコウ</t>
    </rPh>
    <rPh sb="6" eb="8">
      <t>ニンイ</t>
    </rPh>
    <rPh sb="11" eb="13">
      <t>ヨウシキ</t>
    </rPh>
    <phoneticPr fontId="6"/>
  </si>
  <si>
    <t>COI管理計画</t>
    <phoneticPr fontId="6"/>
  </si>
  <si>
    <t>様式Cの提出が必要な全ての利益相反申告者について、</t>
    <rPh sb="0" eb="2">
      <t>ヨウシキ</t>
    </rPh>
    <rPh sb="4" eb="6">
      <t>テイシュツ</t>
    </rPh>
    <rPh sb="7" eb="9">
      <t>ヒツヨウ</t>
    </rPh>
    <rPh sb="10" eb="11">
      <t>スベ</t>
    </rPh>
    <rPh sb="13" eb="15">
      <t>リエキ</t>
    </rPh>
    <rPh sb="15" eb="17">
      <t>ソウハン</t>
    </rPh>
    <rPh sb="17" eb="20">
      <t>シンコクシャ</t>
    </rPh>
    <phoneticPr fontId="6"/>
  </si>
  <si>
    <t>立場</t>
    <rPh sb="0" eb="2">
      <t>タチバ</t>
    </rPh>
    <phoneticPr fontId="8"/>
  </si>
  <si>
    <t>COI状況</t>
    <rPh sb="3" eb="5">
      <t>ジョウキョウ</t>
    </rPh>
    <phoneticPr fontId="6"/>
  </si>
  <si>
    <t>COI管理計画 (管理計画はプルダウンで選択後、自由記載の場合のみ手入力してください）</t>
    <rPh sb="3" eb="5">
      <t>カンリ</t>
    </rPh>
    <rPh sb="5" eb="7">
      <t>ケイカク</t>
    </rPh>
    <rPh sb="9" eb="11">
      <t>カンリ</t>
    </rPh>
    <rPh sb="11" eb="13">
      <t>ケイカク</t>
    </rPh>
    <rPh sb="20" eb="22">
      <t>センタク</t>
    </rPh>
    <rPh sb="22" eb="23">
      <t>ゴ</t>
    </rPh>
    <rPh sb="24" eb="26">
      <t>ジユウ</t>
    </rPh>
    <rPh sb="26" eb="28">
      <t>キサイ</t>
    </rPh>
    <rPh sb="29" eb="31">
      <t>バアイ</t>
    </rPh>
    <rPh sb="33" eb="34">
      <t>テ</t>
    </rPh>
    <rPh sb="34" eb="36">
      <t>ニュウリョク</t>
    </rPh>
    <phoneticPr fontId="8"/>
  </si>
  <si>
    <t>Q2からQ5までの企業等</t>
    <rPh sb="9" eb="11">
      <t>キギョウ</t>
    </rPh>
    <rPh sb="11" eb="12">
      <t>トウ</t>
    </rPh>
    <phoneticPr fontId="2"/>
  </si>
  <si>
    <t>企業名2</t>
    <rPh sb="0" eb="2">
      <t>キギョウ</t>
    </rPh>
    <rPh sb="2" eb="3">
      <t>メイ</t>
    </rPh>
    <phoneticPr fontId="6"/>
  </si>
  <si>
    <t>基準１に従い研究計画書及び説明文書に記載し、研究結果の公表時に開示する。</t>
    <phoneticPr fontId="6"/>
  </si>
  <si>
    <t>基準１に従い研究計画書及び説明文書に記載し、研究結果の公表時に開示する。基準2に従い法第32条に基づき必要な契約を締結する。</t>
    <phoneticPr fontId="6"/>
  </si>
  <si>
    <t>！違反です。基準2に従い法第32条に基づき必要な契約を締結する必要があります！</t>
    <rPh sb="1" eb="3">
      <t>イハン</t>
    </rPh>
    <rPh sb="31" eb="33">
      <t>ヒツヨウ</t>
    </rPh>
    <phoneticPr fontId="4"/>
  </si>
  <si>
    <t>基準１に従い研究計画書及び説明文書に記載し、研究結果の公表時に開示する。基準8に従い対象薬剤製薬企業等の在籍者の従事する業務及び監査の必要性を適切に管理する。</t>
    <rPh sb="42" eb="44">
      <t>タイショウ</t>
    </rPh>
    <rPh sb="44" eb="46">
      <t>ヤクザイ</t>
    </rPh>
    <rPh sb="46" eb="48">
      <t>セイヤク</t>
    </rPh>
    <rPh sb="48" eb="50">
      <t>キギョウ</t>
    </rPh>
    <rPh sb="50" eb="51">
      <t>トウ</t>
    </rPh>
    <rPh sb="52" eb="55">
      <t>ザイセキシャ</t>
    </rPh>
    <rPh sb="56" eb="58">
      <t>ジュウジ</t>
    </rPh>
    <rPh sb="60" eb="62">
      <t>ギョウム</t>
    </rPh>
    <rPh sb="62" eb="63">
      <t>オヨ</t>
    </rPh>
    <rPh sb="64" eb="66">
      <t>カンサ</t>
    </rPh>
    <rPh sb="67" eb="70">
      <t>ヒツヨウセイ</t>
    </rPh>
    <rPh sb="71" eb="73">
      <t>テキセツ</t>
    </rPh>
    <rPh sb="74" eb="76">
      <t>カンリ</t>
    </rPh>
    <phoneticPr fontId="6"/>
  </si>
  <si>
    <t>基準１に従い研究計画書及び説明文書に記載し、研究結果の公表時に開示する。基準６に従い従事する業務を適切に管理する。</t>
    <phoneticPr fontId="6"/>
  </si>
  <si>
    <t>基準１に従い研究計画書及び説明文書に記載し、研究結果の公表時に開示する。基準７に従い従事する業務を適切に管理する。</t>
    <phoneticPr fontId="6"/>
  </si>
  <si>
    <t>利益相反の内容</t>
    <rPh sb="0" eb="2">
      <t>リエキ</t>
    </rPh>
    <rPh sb="2" eb="4">
      <t>ソウハン</t>
    </rPh>
    <rPh sb="5" eb="7">
      <t>ナイヨウ</t>
    </rPh>
    <phoneticPr fontId="31"/>
  </si>
  <si>
    <r>
      <t>研究課題</t>
    </r>
    <r>
      <rPr>
        <b/>
        <sz val="18"/>
        <rFont val="Meiryo UI"/>
        <family val="3"/>
        <charset val="128"/>
      </rPr>
      <t>：</t>
    </r>
    <phoneticPr fontId="8"/>
  </si>
  <si>
    <r>
      <t>研究課題</t>
    </r>
    <r>
      <rPr>
        <b/>
        <sz val="16"/>
        <rFont val="メイリオ"/>
        <family val="3"/>
        <charset val="128"/>
      </rPr>
      <t>：</t>
    </r>
    <phoneticPr fontId="6"/>
  </si>
  <si>
    <r>
      <rPr>
        <b/>
        <sz val="14"/>
        <rFont val="メイリオ"/>
        <family val="3"/>
        <charset val="128"/>
      </rPr>
      <t>Q４.</t>
    </r>
    <r>
      <rPr>
        <b/>
        <u/>
        <sz val="14"/>
        <rFont val="メイリオ"/>
        <family val="3"/>
        <charset val="128"/>
      </rPr>
      <t>製薬企業等</t>
    </r>
    <r>
      <rPr>
        <b/>
        <sz val="14"/>
        <rFont val="メイリオ"/>
        <family val="3"/>
        <charset val="128"/>
      </rPr>
      <t>からの臨床研究に係る役務について、無償又は相当程度に安価で提供（</t>
    </r>
    <r>
      <rPr>
        <b/>
        <u/>
        <sz val="14"/>
        <rFont val="メイリオ"/>
        <family val="3"/>
        <charset val="128"/>
      </rPr>
      <t>対象薬剤製薬企業等</t>
    </r>
    <r>
      <rPr>
        <b/>
        <sz val="14"/>
        <rFont val="メイリオ"/>
        <family val="3"/>
        <charset val="128"/>
      </rPr>
      <t>から特定役務の提供を受ける場合は、有償での提供を含む）を受けるか？</t>
    </r>
    <r>
      <rPr>
        <sz val="14"/>
        <rFont val="メイリオ"/>
        <family val="3"/>
        <charset val="128"/>
      </rPr>
      <t xml:space="preserve">
</t>
    </r>
    <r>
      <rPr>
        <sz val="12"/>
        <rFont val="メイリオ"/>
        <family val="3"/>
        <charset val="128"/>
      </rPr>
      <t xml:space="preserve">
・特定役務は、データ管理、効果安全評価委員会への参画、モニタリング、統計、解析又は監査に関する役務をいう</t>
    </r>
    <rPh sb="3" eb="5">
      <t>セイヤク</t>
    </rPh>
    <rPh sb="5" eb="7">
      <t>キギョウ</t>
    </rPh>
    <rPh sb="7" eb="8">
      <t>トウ</t>
    </rPh>
    <rPh sb="11" eb="13">
      <t>リンショウ</t>
    </rPh>
    <rPh sb="13" eb="15">
      <t>ケンキュウ</t>
    </rPh>
    <rPh sb="16" eb="17">
      <t>カカ</t>
    </rPh>
    <rPh sb="18" eb="20">
      <t>エキム</t>
    </rPh>
    <rPh sb="25" eb="27">
      <t>ムショウ</t>
    </rPh>
    <rPh sb="27" eb="28">
      <t>マタ</t>
    </rPh>
    <rPh sb="29" eb="31">
      <t>ソウトウ</t>
    </rPh>
    <rPh sb="31" eb="33">
      <t>テイド</t>
    </rPh>
    <rPh sb="34" eb="36">
      <t>アンカ</t>
    </rPh>
    <rPh sb="37" eb="39">
      <t>テイキョウ</t>
    </rPh>
    <rPh sb="40" eb="42">
      <t>タイショウ</t>
    </rPh>
    <rPh sb="42" eb="44">
      <t>ヤクザイ</t>
    </rPh>
    <rPh sb="44" eb="46">
      <t>セイヤク</t>
    </rPh>
    <rPh sb="46" eb="48">
      <t>キギョウ</t>
    </rPh>
    <rPh sb="48" eb="49">
      <t>トウ</t>
    </rPh>
    <rPh sb="51" eb="53">
      <t>トクテイ</t>
    </rPh>
    <rPh sb="53" eb="55">
      <t>エキム</t>
    </rPh>
    <rPh sb="56" eb="58">
      <t>テイキョウ</t>
    </rPh>
    <rPh sb="59" eb="60">
      <t>ウ</t>
    </rPh>
    <rPh sb="62" eb="64">
      <t>バアイ</t>
    </rPh>
    <rPh sb="66" eb="68">
      <t>ユウショウ</t>
    </rPh>
    <rPh sb="70" eb="72">
      <t>テイキョウ</t>
    </rPh>
    <rPh sb="73" eb="74">
      <t>フク</t>
    </rPh>
    <rPh sb="77" eb="78">
      <t>ウ</t>
    </rPh>
    <rPh sb="85" eb="87">
      <t>トクテイ</t>
    </rPh>
    <rPh sb="87" eb="89">
      <t>エキム</t>
    </rPh>
    <rPh sb="94" eb="96">
      <t>カンリ</t>
    </rPh>
    <rPh sb="97" eb="99">
      <t>コウカ</t>
    </rPh>
    <rPh sb="99" eb="101">
      <t>アンゼン</t>
    </rPh>
    <rPh sb="101" eb="103">
      <t>ヒョウカ</t>
    </rPh>
    <rPh sb="103" eb="106">
      <t>イインカイ</t>
    </rPh>
    <rPh sb="108" eb="110">
      <t>サンカク</t>
    </rPh>
    <rPh sb="118" eb="120">
      <t>トウケイ</t>
    </rPh>
    <rPh sb="121" eb="123">
      <t>カイセキ</t>
    </rPh>
    <rPh sb="123" eb="124">
      <t>マタ</t>
    </rPh>
    <rPh sb="125" eb="127">
      <t>カンサ</t>
    </rPh>
    <rPh sb="128" eb="129">
      <t>カン</t>
    </rPh>
    <rPh sb="131" eb="133">
      <t>エキム</t>
    </rPh>
    <phoneticPr fontId="4"/>
  </si>
  <si>
    <t>基準1と8</t>
    <phoneticPr fontId="8"/>
  </si>
  <si>
    <r>
      <t>Q１.本研究は、 医薬品等製造販売業者が製造販売をし、又はしようとする医薬品等を用い</t>
    </r>
    <r>
      <rPr>
        <b/>
        <sz val="14"/>
        <color indexed="8"/>
        <rFont val="メイリオ"/>
        <family val="3"/>
        <charset val="128"/>
      </rPr>
      <t>るか？</t>
    </r>
    <rPh sb="9" eb="12">
      <t>イヤクヒン</t>
    </rPh>
    <rPh sb="12" eb="13">
      <t>トウ</t>
    </rPh>
    <rPh sb="13" eb="15">
      <t>セイゾウ</t>
    </rPh>
    <rPh sb="15" eb="17">
      <t>ハンバイ</t>
    </rPh>
    <rPh sb="17" eb="19">
      <t>ギョウシャ</t>
    </rPh>
    <rPh sb="20" eb="22">
      <t>セイゾウ</t>
    </rPh>
    <rPh sb="22" eb="24">
      <t>ハンバイ</t>
    </rPh>
    <rPh sb="27" eb="28">
      <t>マタ</t>
    </rPh>
    <rPh sb="35" eb="38">
      <t>イヤクヒン</t>
    </rPh>
    <rPh sb="38" eb="39">
      <t>トウ</t>
    </rPh>
    <phoneticPr fontId="4"/>
  </si>
  <si>
    <t>本研究の対象薬剤製薬企業等の関与について、下記の通り報告すると共に、利益相反管理計画を提出いたします。</t>
    <rPh sb="0" eb="1">
      <t>ホｎ</t>
    </rPh>
    <rPh sb="1" eb="3">
      <t>ケンキュ</t>
    </rPh>
    <rPh sb="4" eb="6">
      <t>タイショウ</t>
    </rPh>
    <rPh sb="6" eb="8">
      <t>ヤクザイ</t>
    </rPh>
    <rPh sb="8" eb="10">
      <t>セイヤク</t>
    </rPh>
    <rPh sb="10" eb="12">
      <t>キギョウ</t>
    </rPh>
    <rPh sb="12" eb="13">
      <t>トウ</t>
    </rPh>
    <rPh sb="14" eb="16">
      <t>カンヨ</t>
    </rPh>
    <rPh sb="21" eb="23">
      <t>カキ</t>
    </rPh>
    <rPh sb="24" eb="25">
      <t>トオｒ</t>
    </rPh>
    <rPh sb="26" eb="28">
      <t>ホウコｋ</t>
    </rPh>
    <rPh sb="31" eb="32">
      <t>トモニ</t>
    </rPh>
    <rPh sb="34" eb="36">
      <t>リエキ</t>
    </rPh>
    <rPh sb="36" eb="38">
      <t>ソウハン</t>
    </rPh>
    <rPh sb="38" eb="40">
      <t>カンｒ</t>
    </rPh>
    <rPh sb="40" eb="42">
      <t>ｋ</t>
    </rPh>
    <rPh sb="43" eb="45">
      <t>テイシュツ</t>
    </rPh>
    <phoneticPr fontId="6"/>
  </si>
  <si>
    <t>Q２.　対象薬剤製薬企業等が提供する寄附講座に所属しているか？</t>
    <rPh sb="4" eb="6">
      <t>タイショウ</t>
    </rPh>
    <rPh sb="6" eb="8">
      <t>ヤクザイ</t>
    </rPh>
    <rPh sb="8" eb="10">
      <t>セイヤク</t>
    </rPh>
    <rPh sb="10" eb="12">
      <t>キギョウ</t>
    </rPh>
    <rPh sb="12" eb="13">
      <t>トウ</t>
    </rPh>
    <phoneticPr fontId="6"/>
  </si>
  <si>
    <r>
      <t xml:space="preserve">Q3．対象薬剤製薬企業等からの年間合計100万円以上の個人的利益があるか？
</t>
    </r>
    <r>
      <rPr>
        <sz val="14"/>
        <rFont val="メイリオ"/>
        <family val="3"/>
        <charset val="128"/>
      </rPr>
      <t>・　個人的利益とは、給与・講演・原稿執筆・コンサルティング・知的所有権・贈答・接遇等による収入をいう。</t>
    </r>
    <phoneticPr fontId="6"/>
  </si>
  <si>
    <r>
      <rPr>
        <b/>
        <sz val="14"/>
        <rFont val="メイリオ"/>
        <family val="3"/>
        <charset val="128"/>
      </rPr>
      <t xml:space="preserve">Q4．対象薬剤製薬企業等の役員に就任しているか？
</t>
    </r>
    <r>
      <rPr>
        <sz val="14"/>
        <rFont val="メイリオ"/>
        <family val="3"/>
        <charset val="128"/>
      </rPr>
      <t>・　役員とは、株式会社の代表取締役・取締役、合同会社の代表者等代表権限を有する者、監査役をいう。</t>
    </r>
    <phoneticPr fontId="6"/>
  </si>
  <si>
    <r>
      <t xml:space="preserve">Q5.対象薬剤製薬企業等の株式を保有しているか？対象薬剤製薬企業等に出資を行っているか？
</t>
    </r>
    <r>
      <rPr>
        <sz val="14"/>
        <rFont val="メイリオ"/>
        <family val="3"/>
        <charset val="128"/>
      </rPr>
      <t xml:space="preserve">
・株式の保有については、公開株式については５％以上、未公開株式は1株以上、新株予約権は１個以上をいう。これに該当しない場合は、「なし」とすること。</t>
    </r>
    <rPh sb="100" eb="102">
      <t>ガイトウ</t>
    </rPh>
    <rPh sb="105" eb="107">
      <t>バアイ</t>
    </rPh>
    <phoneticPr fontId="6"/>
  </si>
  <si>
    <t>Q１．対象薬剤製薬企業等からの寄附金の総額が、年間合計200万円を超えているか？</t>
  </si>
  <si>
    <t>本研究の対象薬剤製薬企業等の名称：</t>
    <rPh sb="14" eb="16">
      <t>メイショウ</t>
    </rPh>
    <phoneticPr fontId="6"/>
  </si>
  <si>
    <t>基準1と4と5</t>
    <rPh sb="0" eb="2">
      <t>キジュン</t>
    </rPh>
    <phoneticPr fontId="6"/>
  </si>
  <si>
    <t>研究課題：</t>
    <phoneticPr fontId="6"/>
  </si>
  <si>
    <r>
      <t xml:space="preserve">Q3．対象薬剤製薬企業等からの年間合計100万円以上の個人的利益があるか？
</t>
    </r>
    <r>
      <rPr>
        <sz val="14"/>
        <rFont val="メイリオ"/>
        <family val="3"/>
        <charset val="128"/>
      </rPr>
      <t>・　個人的利益とは、給与・講演・原稿執筆・コンサルティング・知的所有権・贈答・接遇等による収入をいう。</t>
    </r>
    <phoneticPr fontId="6"/>
  </si>
  <si>
    <t>Q6.その他、対象薬剤製薬企業等の関与があるか？</t>
    <phoneticPr fontId="6"/>
  </si>
  <si>
    <t>本研究の対象薬剤製薬企業等の名称：</t>
  </si>
  <si>
    <t>Q１．対象薬剤製薬企業等からの寄附金の総額が、年間合計200万円を超えているか？</t>
    <phoneticPr fontId="6"/>
  </si>
  <si>
    <t>Q２.　対象薬剤製薬企業等が提供する寄附講座に所属しているか？</t>
    <phoneticPr fontId="6"/>
  </si>
  <si>
    <r>
      <t xml:space="preserve">Q4．対象薬剤製薬企業等の役員に就任しているか？
</t>
    </r>
    <r>
      <rPr>
        <sz val="14"/>
        <rFont val="メイリオ"/>
        <family val="3"/>
        <charset val="128"/>
      </rPr>
      <t>・　役員とは、株式会社の代表取締役・取締役、合同会社の代表者等代表権限を有する者、監査役をいう。</t>
    </r>
    <phoneticPr fontId="6"/>
  </si>
  <si>
    <r>
      <t xml:space="preserve">Q5.対象薬剤製薬企業等の株式を保有しているか？対象薬剤製薬企業等に出資を行っているか？
</t>
    </r>
    <r>
      <rPr>
        <sz val="14"/>
        <rFont val="メイリオ"/>
        <family val="3"/>
        <charset val="128"/>
      </rPr>
      <t>・株式の保有については、公開株式については５％以上、未公開株式は1株以上、新株予約権は１個以上をいう。これに該当しない場合は、「なし」とすること。</t>
    </r>
    <phoneticPr fontId="6"/>
  </si>
  <si>
    <t>研究課題：</t>
    <phoneticPr fontId="8"/>
  </si>
  <si>
    <r>
      <t>本研究</t>
    </r>
    <r>
      <rPr>
        <b/>
        <sz val="14"/>
        <rFont val="メイリオ"/>
        <family val="3"/>
        <charset val="128"/>
      </rPr>
      <t>に関与する製薬企業等の名称</t>
    </r>
    <rPh sb="0" eb="3">
      <t>ホンケンキュウ</t>
    </rPh>
    <rPh sb="4" eb="6">
      <t>カンヨ</t>
    </rPh>
    <rPh sb="8" eb="10">
      <t>セイヤク</t>
    </rPh>
    <rPh sb="10" eb="12">
      <t>キギョウ</t>
    </rPh>
    <rPh sb="14" eb="16">
      <t>メイショウ</t>
    </rPh>
    <phoneticPr fontId="4"/>
  </si>
  <si>
    <t>研究計画書へのCOI記載※</t>
    <rPh sb="0" eb="2">
      <t>ケンキュウ</t>
    </rPh>
    <rPh sb="2" eb="5">
      <t>ケイカクショ</t>
    </rPh>
    <rPh sb="10" eb="12">
      <t>キサイ</t>
    </rPh>
    <phoneticPr fontId="8"/>
  </si>
  <si>
    <t>説明文書でのCOI開示※</t>
    <rPh sb="9" eb="11">
      <t>カイジ</t>
    </rPh>
    <phoneticPr fontId="8"/>
  </si>
  <si>
    <t>詳細</t>
    <rPh sb="0" eb="2">
      <t>ショウサイ</t>
    </rPh>
    <phoneticPr fontId="28"/>
  </si>
  <si>
    <t>Q1：寄附金の総額が年間200万円超</t>
    <phoneticPr fontId="31"/>
  </si>
  <si>
    <t>Q2：（本人）寄付講座に所属（給与有り</t>
    <phoneticPr fontId="31"/>
  </si>
  <si>
    <t>Q3：（本人）年間100万円以上の個人的利益関係</t>
    <phoneticPr fontId="31"/>
  </si>
  <si>
    <t>Q3：（本人）年間250万円以上の個人的利益関係</t>
    <phoneticPr fontId="31"/>
  </si>
  <si>
    <t>Q3：（家族）年間100万円以上の個人的利益関係</t>
    <phoneticPr fontId="31"/>
  </si>
  <si>
    <t>Q3：（家族）年間250万円以上の個人的利益関係</t>
    <phoneticPr fontId="31"/>
  </si>
  <si>
    <t>Q4：（本人）役員等への就任</t>
    <phoneticPr fontId="31"/>
  </si>
  <si>
    <t>Q4：（家族）役員等への就任,</t>
    <phoneticPr fontId="31"/>
  </si>
  <si>
    <t>Q5：（本人）企業への出資</t>
    <phoneticPr fontId="31"/>
  </si>
  <si>
    <t>Q5：（本人）株式の保有</t>
    <phoneticPr fontId="31"/>
  </si>
  <si>
    <t>Q5：（家族）企業への出資</t>
    <phoneticPr fontId="31"/>
  </si>
  <si>
    <t>Q5：（家族）株式の保有</t>
    <phoneticPr fontId="31"/>
  </si>
  <si>
    <t>Q6：（本人）その他利益関係</t>
    <phoneticPr fontId="31"/>
  </si>
  <si>
    <t>Q6：（本人）知的財産への関与</t>
    <phoneticPr fontId="31"/>
  </si>
  <si>
    <t>Q6：（家族）その他利益関係</t>
    <phoneticPr fontId="31"/>
  </si>
  <si>
    <t>Q7：（家族）知的財産への関与</t>
    <phoneticPr fontId="31"/>
  </si>
  <si>
    <t>Q2：（本人）寄付講座に所属（給与無し）</t>
    <phoneticPr fontId="31"/>
  </si>
  <si>
    <t>（COI状況：選択肢）</t>
    <rPh sb="4" eb="6">
      <t>ジョウキョウ</t>
    </rPh>
    <rPh sb="7" eb="10">
      <t>センタクシ</t>
    </rPh>
    <phoneticPr fontId="31"/>
  </si>
  <si>
    <r>
      <rPr>
        <b/>
        <sz val="14"/>
        <rFont val="メイリオ"/>
        <family val="3"/>
        <charset val="128"/>
      </rPr>
      <t>Q５.本研究に、</t>
    </r>
    <r>
      <rPr>
        <b/>
        <u/>
        <sz val="14"/>
        <rFont val="メイリオ"/>
        <family val="3"/>
        <charset val="128"/>
      </rPr>
      <t>製薬企業等</t>
    </r>
    <r>
      <rPr>
        <b/>
        <sz val="14"/>
        <rFont val="メイリオ"/>
        <family val="3"/>
        <charset val="128"/>
      </rPr>
      <t>に在籍している者及び過去２年間在籍していた者の従事があるか？有りの場合、</t>
    </r>
    <r>
      <rPr>
        <b/>
        <u/>
        <sz val="14"/>
        <rFont val="メイリオ"/>
        <family val="3"/>
        <charset val="128"/>
      </rPr>
      <t>対象薬剤製薬企業等</t>
    </r>
    <r>
      <rPr>
        <b/>
        <sz val="14"/>
        <rFont val="メイリオ"/>
        <family val="3"/>
        <charset val="128"/>
      </rPr>
      <t>に在籍している者及び過去２年間在籍していた者の特定役務への従事があるか？</t>
    </r>
    <r>
      <rPr>
        <sz val="14"/>
        <color indexed="8"/>
        <rFont val="メイリオ"/>
        <family val="3"/>
        <charset val="128"/>
      </rPr>
      <t/>
    </r>
    <rPh sb="3" eb="4">
      <t>ホン</t>
    </rPh>
    <rPh sb="4" eb="6">
      <t>ケンキュウ</t>
    </rPh>
    <rPh sb="8" eb="10">
      <t>セイヤク</t>
    </rPh>
    <rPh sb="10" eb="12">
      <t>キギョウ</t>
    </rPh>
    <rPh sb="12" eb="13">
      <t>トウ</t>
    </rPh>
    <rPh sb="14" eb="16">
      <t>ザイセキ</t>
    </rPh>
    <rPh sb="20" eb="21">
      <t>モノ</t>
    </rPh>
    <rPh sb="21" eb="22">
      <t>オヨ</t>
    </rPh>
    <rPh sb="23" eb="25">
      <t>カコ</t>
    </rPh>
    <rPh sb="26" eb="28">
      <t>ネンカン</t>
    </rPh>
    <rPh sb="28" eb="30">
      <t>ザイセキ</t>
    </rPh>
    <rPh sb="34" eb="35">
      <t>モノ</t>
    </rPh>
    <rPh sb="36" eb="38">
      <t>ジュウジ</t>
    </rPh>
    <rPh sb="43" eb="44">
      <t>ア</t>
    </rPh>
    <rPh sb="46" eb="48">
      <t>バアイ</t>
    </rPh>
    <rPh sb="49" eb="51">
      <t>タイショウ</t>
    </rPh>
    <rPh sb="51" eb="53">
      <t>ヤクザイ</t>
    </rPh>
    <rPh sb="53" eb="55">
      <t>セイヤク</t>
    </rPh>
    <rPh sb="55" eb="57">
      <t>キギョウ</t>
    </rPh>
    <rPh sb="57" eb="58">
      <t>トウ</t>
    </rPh>
    <rPh sb="59" eb="61">
      <t>ザイセキ</t>
    </rPh>
    <rPh sb="65" eb="66">
      <t>モノ</t>
    </rPh>
    <rPh sb="66" eb="67">
      <t>オヨ</t>
    </rPh>
    <rPh sb="68" eb="70">
      <t>カコ</t>
    </rPh>
    <rPh sb="71" eb="73">
      <t>ネンカン</t>
    </rPh>
    <rPh sb="73" eb="75">
      <t>ザイセキ</t>
    </rPh>
    <rPh sb="79" eb="80">
      <t>モノ</t>
    </rPh>
    <rPh sb="81" eb="83">
      <t>トクテイ</t>
    </rPh>
    <rPh sb="83" eb="85">
      <t>エキム</t>
    </rPh>
    <rPh sb="87" eb="89">
      <t>ジュウジ</t>
    </rPh>
    <phoneticPr fontId="4"/>
  </si>
  <si>
    <r>
      <t xml:space="preserve">研究費の受入形態
</t>
    </r>
    <r>
      <rPr>
        <sz val="9"/>
        <rFont val="メイリオ"/>
        <family val="3"/>
        <charset val="128"/>
      </rPr>
      <t>(その他の場合には具体的な受入形態を記載）</t>
    </r>
    <rPh sb="0" eb="2">
      <t>ケンキュウ</t>
    </rPh>
    <rPh sb="2" eb="3">
      <t>ヒ</t>
    </rPh>
    <rPh sb="4" eb="6">
      <t>ウケイ</t>
    </rPh>
    <rPh sb="6" eb="8">
      <t>ケイタ</t>
    </rPh>
    <rPh sb="12" eb="13">
      <t>タ</t>
    </rPh>
    <rPh sb="14" eb="16">
      <t>バアイ</t>
    </rPh>
    <rPh sb="18" eb="21">
      <t>グタイテキ</t>
    </rPh>
    <rPh sb="22" eb="24">
      <t>ウケイレ</t>
    </rPh>
    <rPh sb="24" eb="26">
      <t>ケイタイ</t>
    </rPh>
    <rPh sb="27" eb="29">
      <t>キサイ</t>
    </rPh>
    <phoneticPr fontId="2"/>
  </si>
  <si>
    <r>
      <t xml:space="preserve">受入方法：直接・間接
</t>
    </r>
    <r>
      <rPr>
        <sz val="9"/>
        <rFont val="メイリオ"/>
        <family val="3"/>
        <charset val="128"/>
      </rPr>
      <t>(間接の場合には経由機関を入力)</t>
    </r>
    <rPh sb="0" eb="2">
      <t>ウケイレ</t>
    </rPh>
    <rPh sb="2" eb="4">
      <t>ホウホウ</t>
    </rPh>
    <rPh sb="5" eb="6">
      <t>エn</t>
    </rPh>
    <rPh sb="12" eb="14">
      <t>カンセツ</t>
    </rPh>
    <rPh sb="15" eb="17">
      <t>バアイ</t>
    </rPh>
    <rPh sb="19" eb="21">
      <t>ケイユ</t>
    </rPh>
    <rPh sb="21" eb="23">
      <t>キカン</t>
    </rPh>
    <rPh sb="24" eb="26">
      <t>ニュウリョク</t>
    </rPh>
    <phoneticPr fontId="2"/>
  </si>
  <si>
    <t>対象薬剤製薬企業等の特定役務への関与の有無</t>
    <rPh sb="0" eb="2">
      <t>タイショウ</t>
    </rPh>
    <rPh sb="2" eb="4">
      <t>ヤクザイ</t>
    </rPh>
    <rPh sb="4" eb="6">
      <t>セイヤク</t>
    </rPh>
    <rPh sb="6" eb="8">
      <t>キギョウ</t>
    </rPh>
    <rPh sb="8" eb="9">
      <t>トウ</t>
    </rPh>
    <rPh sb="10" eb="12">
      <t>トクテイ</t>
    </rPh>
    <rPh sb="12" eb="14">
      <t>エキム</t>
    </rPh>
    <rPh sb="16" eb="18">
      <t>カンヨ</t>
    </rPh>
    <rPh sb="19" eb="21">
      <t>ウム</t>
    </rPh>
    <phoneticPr fontId="4"/>
  </si>
  <si>
    <t>製薬企業等の在籍者の従事の内容</t>
    <rPh sb="0" eb="2">
      <t>セイヤク</t>
    </rPh>
    <rPh sb="2" eb="4">
      <t>キギョウ</t>
    </rPh>
    <rPh sb="4" eb="5">
      <t>トウ</t>
    </rPh>
    <rPh sb="6" eb="9">
      <t>ザイセキシャ</t>
    </rPh>
    <rPh sb="10" eb="12">
      <t>ジュウジ</t>
    </rPh>
    <rPh sb="13" eb="15">
      <t>ナイヨウ</t>
    </rPh>
    <phoneticPr fontId="4"/>
  </si>
  <si>
    <t>対象薬剤製薬企業等の在籍者の特定役務への従事の有無</t>
    <rPh sb="0" eb="2">
      <t>タイショウ</t>
    </rPh>
    <rPh sb="2" eb="4">
      <t>ヤクザイ</t>
    </rPh>
    <rPh sb="4" eb="6">
      <t>セイヤク</t>
    </rPh>
    <rPh sb="6" eb="8">
      <t>キギョウ</t>
    </rPh>
    <rPh sb="8" eb="9">
      <t>トウ</t>
    </rPh>
    <rPh sb="10" eb="13">
      <t>ザイセキシャ</t>
    </rPh>
    <rPh sb="14" eb="16">
      <t>トクテイ</t>
    </rPh>
    <rPh sb="16" eb="18">
      <t>エキム</t>
    </rPh>
    <rPh sb="20" eb="22">
      <t>ジュウジ</t>
    </rPh>
    <rPh sb="23" eb="25">
      <t>ウム</t>
    </rPh>
    <phoneticPr fontId="4"/>
  </si>
  <si>
    <t>本研究に用いる医薬品等を製造販売し、若しくはしようとする医薬品等製造販売業者又はその特殊関係者（対象薬品製薬企業等）の名称
※当該医薬品等製造販売業者の特殊関係者（子会社）との利益相反がある場合は、右欄に追記すること</t>
    <rPh sb="18" eb="19">
      <t>モ</t>
    </rPh>
    <rPh sb="38" eb="39">
      <t>マタ</t>
    </rPh>
    <rPh sb="77" eb="79">
      <t>トクシュ</t>
    </rPh>
    <rPh sb="79" eb="82">
      <t>カンケイシャ</t>
    </rPh>
    <phoneticPr fontId="6"/>
  </si>
  <si>
    <t>実施医療機関名 又は 所属機関名</t>
    <rPh sb="6" eb="7">
      <t>メイ</t>
    </rPh>
    <rPh sb="8" eb="9">
      <t>マタ</t>
    </rPh>
    <rPh sb="15" eb="16">
      <t>ナ</t>
    </rPh>
    <phoneticPr fontId="6"/>
  </si>
  <si>
    <t>実施医療機関の管理者の氏名 又は 
所属機関の長の氏名</t>
    <rPh sb="7" eb="10">
      <t>カンリシャ</t>
    </rPh>
    <rPh sb="11" eb="13">
      <t>シメイ</t>
    </rPh>
    <rPh sb="14" eb="15">
      <t>マタ</t>
    </rPh>
    <phoneticPr fontId="6"/>
  </si>
  <si>
    <t>本研究に用いる医薬品等を製造販売し、若しくはしようとする医薬品等製造販売業者又はその特殊関係者（対象薬品製薬企業等）の名称</t>
    <rPh sb="18" eb="19">
      <t>モ</t>
    </rPh>
    <rPh sb="38" eb="39">
      <t>マタ</t>
    </rPh>
    <phoneticPr fontId="6"/>
  </si>
  <si>
    <t>！違反です。基準8に従い対象薬剤製薬企業等の在籍者はデータ管理、統計・解析以外の特定役務には従事させることができません！</t>
    <rPh sb="1" eb="3">
      <t>イハン</t>
    </rPh>
    <rPh sb="6" eb="8">
      <t>キジュン</t>
    </rPh>
    <rPh sb="10" eb="11">
      <t>シタガ</t>
    </rPh>
    <rPh sb="12" eb="14">
      <t>タイショウ</t>
    </rPh>
    <rPh sb="14" eb="16">
      <t>ヤクザイ</t>
    </rPh>
    <rPh sb="16" eb="18">
      <t>セイヤク</t>
    </rPh>
    <rPh sb="18" eb="20">
      <t>キギョウ</t>
    </rPh>
    <rPh sb="20" eb="21">
      <t>トウ</t>
    </rPh>
    <rPh sb="22" eb="25">
      <t>ザイセキシャ</t>
    </rPh>
    <rPh sb="29" eb="31">
      <t>カンリ</t>
    </rPh>
    <rPh sb="32" eb="34">
      <t>トウケイ</t>
    </rPh>
    <rPh sb="35" eb="37">
      <t>カイセキ</t>
    </rPh>
    <rPh sb="37" eb="39">
      <t>イガイ</t>
    </rPh>
    <rPh sb="40" eb="42">
      <t>トクテイ</t>
    </rPh>
    <rPh sb="42" eb="44">
      <t>エキム</t>
    </rPh>
    <rPh sb="46" eb="48">
      <t>ジュウジ</t>
    </rPh>
    <phoneticPr fontId="4"/>
  </si>
  <si>
    <t>本研究に関与する製薬企業等についての利益相反管理計画（研究に対する関与）</t>
    <phoneticPr fontId="6"/>
  </si>
  <si>
    <t>本研究に関与する対象薬剤製薬企業等との利益相反管理計画（研究者個人に対する関与）</t>
    <rPh sb="0" eb="1">
      <t>ホン</t>
    </rPh>
    <rPh sb="1" eb="3">
      <t>ケンキュウ</t>
    </rPh>
    <rPh sb="4" eb="6">
      <t>カンヨ</t>
    </rPh>
    <rPh sb="8" eb="10">
      <t>タイショウ</t>
    </rPh>
    <rPh sb="10" eb="12">
      <t>ヤクザイ</t>
    </rPh>
    <rPh sb="12" eb="14">
      <t>セイヤク</t>
    </rPh>
    <rPh sb="14" eb="17">
      <t>キギョウナド</t>
    </rPh>
    <rPh sb="19" eb="21">
      <t>リエキ</t>
    </rPh>
    <rPh sb="21" eb="23">
      <t>ソウハン</t>
    </rPh>
    <rPh sb="23" eb="25">
      <t>カンリ</t>
    </rPh>
    <rPh sb="25" eb="27">
      <t>ケイカク</t>
    </rPh>
    <rPh sb="28" eb="31">
      <t>ケンキュウシャ</t>
    </rPh>
    <rPh sb="31" eb="33">
      <t>コジン</t>
    </rPh>
    <rPh sb="34" eb="35">
      <t>タイ</t>
    </rPh>
    <rPh sb="37" eb="39">
      <t>カンヨ</t>
    </rPh>
    <phoneticPr fontId="6"/>
  </si>
  <si>
    <t>氏　　名</t>
    <phoneticPr fontId="6"/>
  </si>
  <si>
    <t>本研究について、対象薬剤製薬企業等から研究資金等の提供を受ける場合は、法第32条に基づき必要な契約を締結すること。</t>
    <phoneticPr fontId="6"/>
  </si>
  <si>
    <t>version</t>
    <phoneticPr fontId="4"/>
  </si>
  <si>
    <t>修正箇所</t>
    <rPh sb="0" eb="2">
      <t>シュウセイ</t>
    </rPh>
    <rPh sb="2" eb="4">
      <t>カショ</t>
    </rPh>
    <phoneticPr fontId="4"/>
  </si>
  <si>
    <t>統括管理者は、次に掲げる事項について、研究計画書及び説明文書に記載し、研究結果の公表時に開示すること。統括管理者以外の者が研究成果を公表する場合も、同様に開示すること。
①　規則第21条第１項第１号に規定する関与（研究に対する関与）として、次に掲げる関与が有る場合には、その内容
ア　医薬品等製造販売業者（臨床研究における医薬品等を製造販売し、又はしようとする医薬品等製造販売業者以外の医薬品等製造販売業者を含む。）又はその特殊関係者（以下「製薬企業等」という。）からの当該臨床研究に対する研究資金等の提供
イ　製薬企業等からの当該臨床研究に使用する物品（医薬品、医療機器、機材、試料等）、施設等の無償又は相当程度に安価での提供・貸与
ウ　製薬企業等からの当該臨床研究に係る役務（データの生成・固定・解析に関与する業務（データ入力、データ管理、効果安全性評価委員会への参画、モニタリング、統計・解析等）、研究計画書作成、発表資料作成協力（論文作成協力、予稿作成、報告書作成等）、被験者リクルート、監査等）の無償又は相当程度に安価での提供
ただし、当該臨床研究に用いる医薬品等を製造販売し、若しくはしようとする医薬品等製造販売業者又はその特殊関係者（以下「対象薬剤製薬企業等」という。）からの被験者リクルート、データ管理、効果安全性評価委員会への参画、モニタリング、統計・解析又は監査に関する役務（以下「特定役務」という。）については、相当程度に安価ではない有償での提供を含む。
エ　製薬企業等に在籍している者及び過去２年間在籍していた者の当該臨床研究への従事
オ　統括管理者が対象医薬品の製造販売をしている医薬品等製造販売業者等に所属する者である場合
②　規則第21条第１項第２号に規定する関与（研究者等個人に対する関与）として、次に掲げる関与（利益相反の申告年度及びその前年度における関与に限る。）がある場合には、その内容。なお、統括管理者が法人又は団体である場合や当該臨床研究の対象医薬品等製造販売業者又はその特殊関係者に属する研究者等の個人は、この限りではない。
ア　統括管理者（法人又は団体を除く。）、医学に関する知識に基づく必要な助言を求めることができる者、研究責任医師、研究分担医師、統計解析担当責任者及び研究計画書に記載されている者であって、当該臨床研究を実施することによって利益を得ることが明白な者（以下「利益相反申告者」という。）に対する対象薬剤製薬企業等からの年間合計200万円を超える寄附金（実質的に使途を決定し得るものに限り、間接経費を含む受入総額をいう。以下同じ。）
イ　利益相反申告者の対象薬剤製薬企業等が提供する寄附講座への所属
ウ　利益相反申告者又は利益相反申告者と生計を同じにする配偶者及びその一親等の親族（親・子）（以下「利益相反申告者等」という。）に対する対象薬剤製薬企業等からの年間合計100万円以上の個人的利益（給与・講演・原稿執筆・コンサルティング・知的所有権・贈答・接遇等による収入をいう。以下同じ。）
エ　利益相反申告者等の対象薬剤製薬企業等の役員（株式会社の代表取締役・取締役、合同会社の代表者等代表権限を有する者及び監査役をいう。以下同じ。）への就任。
オ　利益相反申告者等における対象薬剤製薬企業等の一定数以上の株式（公開株式にあっては５％以上、未公開株式にあっては１株以上、新株予約権にあっては１個以上）の保有又は対象薬剤製薬企業等への出資
カ　その他の利益相反申告者等に対する対象薬剤製薬企業等の関与
例えば、親講座として対象薬剤製薬企業等の寄附講座の受入れをしている場合や、利益相反申告者等が本研究に関する知的財産権に関与している場合等をいう。
③規則第21条第１項第3号に規定する関与として、次に掲げる関与が有る場合には、その内容
ア　統括管理者が対象医薬品の製造販売をしている医薬品等製造販売業者等である場合
イ　統括管理者が法人又は団体（他社製品を扱う医薬品等製造販売業者又はその特殊関係者を含む）であり、対象薬剤製薬企業等からの寄附金、一般寄付金、学会等寄付金、学会等共済費の合計が年間合計1000万円以上の場合。</t>
    <phoneticPr fontId="6"/>
  </si>
  <si>
    <t>統括管理者は、研究開始後、新たに本研究に関与（基準１①の関与をいう。）する企業が生じた場合には、利益相反管理計画（様式Ｅ）を再度作成し、認定臨床研究審査委員会の意見を聴くこと。また、利益相反申告者は、対象薬剤製薬企業等からの関与（基準１②の関与をいう。）に変更があった場合には、研究者利益相反自己申告書（様式Ｃ）を再度作成し、医療機関の管理者又は所属機関の長の確認を受けること。その際、当該確認の結果、申告内容が基準４～基準８に該当する場合には、統括管理者は、利益相反管理計画（様式Ｅ）を再度作成し、認定臨床研究審査委員会の意見を聴くこと。
また、定期報告の際に最新の状況を適切に報告すること。</t>
    <rPh sb="23" eb="25">
      <t>キジュン</t>
    </rPh>
    <rPh sb="115" eb="117">
      <t>キジュン</t>
    </rPh>
    <rPh sb="206" eb="208">
      <t>キジュン</t>
    </rPh>
    <rPh sb="210" eb="212">
      <t>キジュン</t>
    </rPh>
    <phoneticPr fontId="6"/>
  </si>
  <si>
    <t>利益相反の申告年度及びその前年度において、以下のいずれかに該当する者は、原則として、統括管理者あるいは研究責任医師にならないこと。
①　対象薬剤製薬企業等の寄附講座に所属し、かつ当該対象薬剤製薬企業等が拠出した資金で給与を得ている。
②　対象薬剤製薬企業等から、年間合計250万円以上の個人的利益を得ている。
③　対象薬剤製薬企業等の役員に就任している。
④　対象薬剤製薬企業等の一定数以上の株式（公開株式にあっては５％以上、未公開株式にあっては１株以上、新株予約権にあっては１個以上）を保有している。
⑤　臨床研究に用いる医薬品等（医薬品等製造販売業者が製造販売し、又はしようとするものに限る。）に関する知的財産権に関与している。</t>
    <rPh sb="51" eb="53">
      <t>ケンキュウ</t>
    </rPh>
    <rPh sb="53" eb="55">
      <t>セキニｎン</t>
    </rPh>
    <rPh sb="55" eb="57">
      <t xml:space="preserve">イシ </t>
    </rPh>
    <phoneticPr fontId="6"/>
  </si>
  <si>
    <t>統括管理者あるいは研究責任医師は、生計を同じにする自身の配偶者及びその一親等の親族（親・子）が、基準４の②～⑤のいずれかに該当する場合、データ管理、効果安全性評価委員会への参画、モニタリング及び統計・解析に関与する業務には従事しないこと。</t>
    <rPh sb="9" eb="11">
      <t>ケンキュウ</t>
    </rPh>
    <rPh sb="11" eb="13">
      <t>セキニｎン</t>
    </rPh>
    <rPh sb="13" eb="15">
      <t xml:space="preserve">イシ </t>
    </rPh>
    <rPh sb="48" eb="50">
      <t>キジュン</t>
    </rPh>
    <phoneticPr fontId="6"/>
  </si>
  <si>
    <t>研究分担医師は、基準４の①～⑤のいずれかに該当する場合、データ管理、効果安全性評価委員会への参画、モニタリング及び統計・解析に関与する業務には従事しないこと。</t>
    <rPh sb="0" eb="2">
      <t>ケンキュウ</t>
    </rPh>
    <rPh sb="8" eb="10">
      <t>キジュン</t>
    </rPh>
    <phoneticPr fontId="6"/>
  </si>
  <si>
    <t>統括管理者あるいは研究責任医師は、対象薬剤製薬企業等に在籍している者及び過去２年間在籍していた者が研究に従事する場合、原則としてこれらの者に被験者のリクルート、データ管理、効果安全性評価委員会への参画、モニタリング及び統計・解析に関与する業務には従事させないこと。ただし、必要がある場合には、データ管理又は統計・解析に関与する業務には従事させて差し支えないが、その場合、研究期間中に監査を受けること。</t>
    <rPh sb="9" eb="11">
      <t>ケンキュウ</t>
    </rPh>
    <rPh sb="11" eb="13">
      <t>セキニｎン</t>
    </rPh>
    <rPh sb="13" eb="15">
      <t xml:space="preserve">イシ </t>
    </rPh>
    <phoneticPr fontId="6"/>
  </si>
  <si>
    <t>基準４の①～⑤の要件に該当する者が統括管理者あるいは研究責任医師となる場合には、研究期間中に監査を受けること。ただし、この場合であってもデータ管理、効果安全性評価委員会への参画、モニタリング及び統計・解析に関与する業務には従事しないこと。また、基準１の①オあるいは③に該当する場合には、研究期間中に監査を受けること。</t>
    <rPh sb="26" eb="28">
      <t>ケンキュウ</t>
    </rPh>
    <rPh sb="28" eb="30">
      <t>セキニｎン</t>
    </rPh>
    <rPh sb="30" eb="32">
      <t>🪨</t>
    </rPh>
    <rPh sb="122" eb="124">
      <t>キジュン</t>
    </rPh>
    <rPh sb="134" eb="136">
      <t>ガイトウ</t>
    </rPh>
    <rPh sb="138" eb="140">
      <t>バアイ</t>
    </rPh>
    <phoneticPr fontId="6"/>
  </si>
  <si>
    <t>氏名 または 名称</t>
    <rPh sb="0" eb="2">
      <t>シメイ</t>
    </rPh>
    <rPh sb="7" eb="9">
      <t>メイショウ</t>
    </rPh>
    <phoneticPr fontId="8"/>
  </si>
  <si>
    <t>氏名 または 名称</t>
    <rPh sb="0" eb="2">
      <t>シメイ</t>
    </rPh>
    <rPh sb="7" eb="9">
      <t>メイショウ</t>
    </rPh>
    <phoneticPr fontId="6"/>
  </si>
  <si>
    <r>
      <t>基準１に従い研究計画書及び説明文書に記載し、研究結果の公表時に開示する。基準４と５に従い</t>
    </r>
    <r>
      <rPr>
        <sz val="10"/>
        <color indexed="17"/>
        <rFont val="メイリオ"/>
        <family val="3"/>
        <charset val="128"/>
      </rPr>
      <t>研究責任医師</t>
    </r>
    <r>
      <rPr>
        <sz val="10"/>
        <color indexed="10"/>
        <rFont val="メイリオ"/>
        <family val="3"/>
        <charset val="128"/>
      </rPr>
      <t>となることの妥当性、監査の必要性及び従事する業務を適切に管理する。</t>
    </r>
    <rPh sb="42" eb="43">
      <t>シタガ</t>
    </rPh>
    <rPh sb="44" eb="46">
      <t>ケンキュウ</t>
    </rPh>
    <rPh sb="46" eb="48">
      <t>セキニン</t>
    </rPh>
    <rPh sb="48" eb="50">
      <t>イシ</t>
    </rPh>
    <rPh sb="56" eb="59">
      <t>ダトウセイ</t>
    </rPh>
    <rPh sb="66" eb="67">
      <t>オヨ</t>
    </rPh>
    <rPh sb="68" eb="70">
      <t>ジュウジ</t>
    </rPh>
    <rPh sb="72" eb="74">
      <t>ギョウム</t>
    </rPh>
    <rPh sb="75" eb="77">
      <t>テキセツ</t>
    </rPh>
    <rPh sb="78" eb="80">
      <t>カンリ</t>
    </rPh>
    <phoneticPr fontId="6"/>
  </si>
  <si>
    <t>統括管理者：</t>
    <rPh sb="0" eb="2">
      <t>トウカツ</t>
    </rPh>
    <rPh sb="2" eb="5">
      <t>カンリシャ</t>
    </rPh>
    <phoneticPr fontId="6"/>
  </si>
  <si>
    <t>利益相反データベースにおいて公表している本研究課題と関わりのある企業等との関係について、下記の通り報告します。</t>
    <rPh sb="0" eb="2">
      <t>リエキ</t>
    </rPh>
    <rPh sb="2" eb="4">
      <t>ソウハン</t>
    </rPh>
    <rPh sb="14" eb="16">
      <t>コウヒョウ</t>
    </rPh>
    <rPh sb="20" eb="21">
      <t>ホン</t>
    </rPh>
    <rPh sb="21" eb="23">
      <t>ケンキュウ</t>
    </rPh>
    <rPh sb="23" eb="25">
      <t>カダイ</t>
    </rPh>
    <rPh sb="26" eb="27">
      <t>カカ</t>
    </rPh>
    <rPh sb="32" eb="34">
      <t>キギョウ</t>
    </rPh>
    <rPh sb="34" eb="35">
      <t>トウ</t>
    </rPh>
    <rPh sb="37" eb="39">
      <t>カンケイ</t>
    </rPh>
    <rPh sb="44" eb="46">
      <t>カキ</t>
    </rPh>
    <rPh sb="47" eb="48">
      <t>トオ</t>
    </rPh>
    <rPh sb="49" eb="51">
      <t>ホウコク</t>
    </rPh>
    <phoneticPr fontId="6"/>
  </si>
  <si>
    <t>本研究に関与する対象薬剤製薬企業等との関与（様式X）</t>
    <phoneticPr fontId="6"/>
  </si>
  <si>
    <t>統括管理者が認定委員会に提出する際に記載すること。</t>
    <rPh sb="0" eb="2">
      <t>トウカツ</t>
    </rPh>
    <rPh sb="2" eb="5">
      <t>カンリシャ</t>
    </rPh>
    <rPh sb="6" eb="8">
      <t>ニンテイ</t>
    </rPh>
    <rPh sb="8" eb="11">
      <t>イインカイ</t>
    </rPh>
    <rPh sb="12" eb="14">
      <t>テイシュツ</t>
    </rPh>
    <rPh sb="16" eb="17">
      <t>サイ</t>
    </rPh>
    <rPh sb="18" eb="20">
      <t>キサイ</t>
    </rPh>
    <phoneticPr fontId="31"/>
  </si>
  <si>
    <t>様式X　利益相反申告書</t>
    <rPh sb="0" eb="2">
      <t>ヨウシキ</t>
    </rPh>
    <rPh sb="4" eb="6">
      <t>リエキ</t>
    </rPh>
    <rPh sb="6" eb="8">
      <t>ソウハン</t>
    </rPh>
    <rPh sb="8" eb="11">
      <t>シンコクショ</t>
    </rPh>
    <phoneticPr fontId="6"/>
  </si>
  <si>
    <t>本研究に関与する製薬企業等について</t>
    <rPh sb="4" eb="6">
      <t>カンヨ</t>
    </rPh>
    <phoneticPr fontId="6"/>
  </si>
  <si>
    <t>Q1. 寄付された寄附金（＊注１）の合算が1,000万円以上か？　（注１：奨学寄附金、一般等寄附金、学会等寄附金、学会等共済費）</t>
    <phoneticPr fontId="6"/>
  </si>
  <si>
    <t>本研究に関与する製薬企業等の名称</t>
  </si>
  <si>
    <t>管理計画</t>
    <rPh sb="0" eb="4">
      <t>カンリケイカク</t>
    </rPh>
    <phoneticPr fontId="6"/>
  </si>
  <si>
    <t>　合計金額　（千円）</t>
    <rPh sb="1" eb="5">
      <t>ゴウケイキンガク</t>
    </rPh>
    <rPh sb="7" eb="9">
      <t>センエン</t>
    </rPh>
    <phoneticPr fontId="6"/>
  </si>
  <si>
    <t>　合計金額　（千円）</t>
    <rPh sb="1" eb="3">
      <t>ゴウケイ</t>
    </rPh>
    <rPh sb="3" eb="5">
      <t>キンガク</t>
    </rPh>
    <rPh sb="7" eb="9">
      <t>センエン</t>
    </rPh>
    <phoneticPr fontId="6"/>
  </si>
  <si>
    <t>奨学寄附金</t>
    <rPh sb="0" eb="5">
      <t>ショウガクキフキン</t>
    </rPh>
    <phoneticPr fontId="6"/>
  </si>
  <si>
    <t>一般等寄附金</t>
    <rPh sb="0" eb="2">
      <t>イッパン</t>
    </rPh>
    <rPh sb="2" eb="3">
      <t>トウ</t>
    </rPh>
    <rPh sb="3" eb="6">
      <t>キフキン</t>
    </rPh>
    <phoneticPr fontId="6"/>
  </si>
  <si>
    <t>学会等寄附金</t>
    <rPh sb="0" eb="3">
      <t>ガッカイトウ</t>
    </rPh>
    <rPh sb="3" eb="6">
      <t>キフキン</t>
    </rPh>
    <phoneticPr fontId="6"/>
  </si>
  <si>
    <t>学会等共済費</t>
    <rPh sb="0" eb="3">
      <t>ガッカイトウ</t>
    </rPh>
    <rPh sb="3" eb="5">
      <t>キョウサイ</t>
    </rPh>
    <rPh sb="5" eb="6">
      <t>ヒ</t>
    </rPh>
    <phoneticPr fontId="6"/>
  </si>
  <si>
    <t>前年度合計</t>
    <rPh sb="0" eb="2">
      <t>ゼンネン</t>
    </rPh>
    <rPh sb="2" eb="3">
      <t>ド</t>
    </rPh>
    <rPh sb="3" eb="5">
      <t>ゴウケイ</t>
    </rPh>
    <phoneticPr fontId="40"/>
  </si>
  <si>
    <t>今年度合計</t>
    <rPh sb="0" eb="3">
      <t>コンネンド</t>
    </rPh>
    <rPh sb="3" eb="5">
      <t>ゴウケイ</t>
    </rPh>
    <phoneticPr fontId="40"/>
  </si>
  <si>
    <t>【研究者利益相反自己申告書（様式C)が必要な者】※研究責任医師を含め、本機関に所属する全ての利益相反申告者を記載すること。</t>
    <rPh sb="25" eb="27">
      <t>ケンキュウ</t>
    </rPh>
    <rPh sb="27" eb="29">
      <t>セキニン</t>
    </rPh>
    <rPh sb="29" eb="31">
      <t>イシ</t>
    </rPh>
    <rPh sb="32" eb="33">
      <t>フク</t>
    </rPh>
    <rPh sb="35" eb="36">
      <t>ホン</t>
    </rPh>
    <rPh sb="36" eb="38">
      <t>キカン</t>
    </rPh>
    <rPh sb="39" eb="41">
      <t>ショゾク</t>
    </rPh>
    <rPh sb="43" eb="44">
      <t>スベ</t>
    </rPh>
    <rPh sb="46" eb="48">
      <t>リエキ</t>
    </rPh>
    <rPh sb="48" eb="50">
      <t>ソウハン</t>
    </rPh>
    <rPh sb="50" eb="53">
      <t>シンコクシャ</t>
    </rPh>
    <rPh sb="54" eb="56">
      <t>キサイ</t>
    </rPh>
    <phoneticPr fontId="4"/>
  </si>
  <si>
    <r>
      <t>【特記事項(任意)】</t>
    </r>
    <r>
      <rPr>
        <sz val="14"/>
        <color indexed="8"/>
        <rFont val="メイリオ"/>
        <family val="3"/>
        <charset val="128"/>
      </rPr>
      <t>例：Q1で寄附金を使用すると申告しているが、寄附金は2017年度以前に受け入れたものを使用する。</t>
    </r>
    <rPh sb="1" eb="3">
      <t>トッキ</t>
    </rPh>
    <rPh sb="3" eb="5">
      <t>ジコウ</t>
    </rPh>
    <rPh sb="6" eb="8">
      <t>ニンイ</t>
    </rPh>
    <rPh sb="10" eb="11">
      <t>レイ</t>
    </rPh>
    <rPh sb="15" eb="18">
      <t>キフキン</t>
    </rPh>
    <rPh sb="19" eb="21">
      <t>シヨウ</t>
    </rPh>
    <rPh sb="24" eb="26">
      <t>シンコク</t>
    </rPh>
    <rPh sb="32" eb="35">
      <t>キフキン</t>
    </rPh>
    <rPh sb="40" eb="42">
      <t>ネンド</t>
    </rPh>
    <rPh sb="42" eb="44">
      <t>イゼン</t>
    </rPh>
    <rPh sb="45" eb="46">
      <t>ウ</t>
    </rPh>
    <rPh sb="47" eb="48">
      <t>イ</t>
    </rPh>
    <rPh sb="53" eb="55">
      <t>シヨウ</t>
    </rPh>
    <phoneticPr fontId="6"/>
  </si>
  <si>
    <t>「はい」と回答した項目について</t>
    <phoneticPr fontId="6"/>
  </si>
  <si>
    <t>COIの内容について
詳細を選択・記述</t>
    <rPh sb="4" eb="6">
      <t>ナイヨ</t>
    </rPh>
    <phoneticPr fontId="6"/>
  </si>
  <si>
    <t>受入金額(円)</t>
    <rPh sb="0" eb="2">
      <t>ウケイ</t>
    </rPh>
    <rPh sb="2" eb="4">
      <t>キンガク</t>
    </rPh>
    <rPh sb="5" eb="6">
      <t>エン</t>
    </rPh>
    <phoneticPr fontId="6"/>
  </si>
  <si>
    <t>期間</t>
    <rPh sb="0" eb="2">
      <t>キカン</t>
    </rPh>
    <phoneticPr fontId="6"/>
  </si>
  <si>
    <t>給与の有無</t>
    <rPh sb="0" eb="2">
      <t>キュウヨ</t>
    </rPh>
    <rPh sb="3" eb="5">
      <t>ウム</t>
    </rPh>
    <phoneticPr fontId="6"/>
  </si>
  <si>
    <r>
      <t>経済的利益の内容</t>
    </r>
    <r>
      <rPr>
        <sz val="10"/>
        <rFont val="メイリオ"/>
        <family val="3"/>
        <charset val="128"/>
      </rPr>
      <t>(複数ある場合はすべて記載)</t>
    </r>
    <rPh sb="0" eb="3">
      <t>ケイザイテキ</t>
    </rPh>
    <rPh sb="3" eb="5">
      <t>リエキ</t>
    </rPh>
    <rPh sb="6" eb="8">
      <t>ナイヨウ</t>
    </rPh>
    <rPh sb="9" eb="11">
      <t>フクスウ</t>
    </rPh>
    <rPh sb="13" eb="15">
      <t>バアイ</t>
    </rPh>
    <rPh sb="19" eb="21">
      <t>キサイ</t>
    </rPh>
    <phoneticPr fontId="6"/>
  </si>
  <si>
    <t>役職等の種類</t>
    <rPh sb="0" eb="2">
      <t>ヤクショク</t>
    </rPh>
    <rPh sb="2" eb="3">
      <t>トウ</t>
    </rPh>
    <rPh sb="4" eb="6">
      <t>シュルイ</t>
    </rPh>
    <phoneticPr fontId="6"/>
  </si>
  <si>
    <t>株式を保有している</t>
    <rPh sb="0" eb="2">
      <t>カブシキ</t>
    </rPh>
    <rPh sb="3" eb="5">
      <t>ホユウ</t>
    </rPh>
    <phoneticPr fontId="6"/>
  </si>
  <si>
    <t>株式の保有又は出資の内容</t>
    <rPh sb="0" eb="2">
      <t>カブシキ</t>
    </rPh>
    <rPh sb="3" eb="5">
      <t>ホユウ</t>
    </rPh>
    <rPh sb="5" eb="6">
      <t>マタ</t>
    </rPh>
    <rPh sb="7" eb="9">
      <t>シュッシ</t>
    </rPh>
    <rPh sb="10" eb="12">
      <t>ナイヨウ</t>
    </rPh>
    <phoneticPr fontId="4"/>
  </si>
  <si>
    <r>
      <rPr>
        <b/>
        <sz val="14"/>
        <rFont val="メイリオ"/>
        <family val="3"/>
        <charset val="128"/>
      </rPr>
      <t>Q6.その他、対象薬剤製薬企業等の関与があるか？</t>
    </r>
    <r>
      <rPr>
        <sz val="14"/>
        <color indexed="8"/>
        <rFont val="メイリオ"/>
        <family val="3"/>
        <charset val="128"/>
      </rPr>
      <t/>
    </r>
    <rPh sb="7" eb="9">
      <t>タイショウ</t>
    </rPh>
    <rPh sb="9" eb="11">
      <t>ヤクザイ</t>
    </rPh>
    <rPh sb="11" eb="13">
      <t>セイヤク</t>
    </rPh>
    <rPh sb="13" eb="15">
      <t>キギョウ</t>
    </rPh>
    <rPh sb="15" eb="16">
      <t>トウ</t>
    </rPh>
    <rPh sb="17" eb="19">
      <t>カンヨ</t>
    </rPh>
    <phoneticPr fontId="6"/>
  </si>
  <si>
    <t>知的財産への関与有り</t>
    <rPh sb="0" eb="2">
      <t>チテキ</t>
    </rPh>
    <rPh sb="2" eb="4">
      <t>ザイサン</t>
    </rPh>
    <rPh sb="6" eb="8">
      <t>カンヨ</t>
    </rPh>
    <rPh sb="8" eb="9">
      <t>ア</t>
    </rPh>
    <phoneticPr fontId="6"/>
  </si>
  <si>
    <t>その他の関与</t>
    <rPh sb="2" eb="3">
      <t>タ</t>
    </rPh>
    <rPh sb="4" eb="6">
      <t>カンヨ</t>
    </rPh>
    <phoneticPr fontId="6"/>
  </si>
  <si>
    <r>
      <t xml:space="preserve">Q3．対象薬剤製薬企業等からの年間合計100万円以上の個人的利益があるか？
</t>
    </r>
    <r>
      <rPr>
        <sz val="14"/>
        <rFont val="メイリオ"/>
        <family val="3"/>
        <charset val="128"/>
      </rPr>
      <t>・　個人的利益とは、給与・講演・原稿執筆・コンサルティング・知的所有権・贈答・接遇等による収入をいう。</t>
    </r>
  </si>
  <si>
    <r>
      <rPr>
        <b/>
        <sz val="14"/>
        <rFont val="メイリオ"/>
        <family val="3"/>
        <charset val="128"/>
      </rPr>
      <t xml:space="preserve">Q4．対象薬剤製薬企業等の役員に就任しているか？
</t>
    </r>
    <r>
      <rPr>
        <sz val="14"/>
        <rFont val="メイリオ"/>
        <family val="3"/>
        <charset val="128"/>
      </rPr>
      <t>・　役員とは、株式会社の代表取締役・取締役、合同会社の代表者等代表権限を有する者、監査役をいう。</t>
    </r>
  </si>
  <si>
    <t>様式C＜統括管理者、研究責任医師用＞　研究者利益相反自己申告書</t>
    <rPh sb="0" eb="2">
      <t>ヨウシキ</t>
    </rPh>
    <rPh sb="4" eb="6">
      <t>トウカツ</t>
    </rPh>
    <rPh sb="6" eb="9">
      <t>カンリシャ</t>
    </rPh>
    <rPh sb="10" eb="12">
      <t>ケンキュウ</t>
    </rPh>
    <rPh sb="12" eb="14">
      <t>セキニン</t>
    </rPh>
    <rPh sb="14" eb="17">
      <t>イシヨウ</t>
    </rPh>
    <phoneticPr fontId="6"/>
  </si>
  <si>
    <t>様式C＜研究分担医師等用＞　研究者利益相反自己申告書</t>
    <rPh sb="0" eb="2">
      <t>ヨウシキ</t>
    </rPh>
    <rPh sb="4" eb="6">
      <t>ケンキュウ</t>
    </rPh>
    <rPh sb="6" eb="8">
      <t>ブンタン</t>
    </rPh>
    <rPh sb="8" eb="11">
      <t>イシナド</t>
    </rPh>
    <rPh sb="11" eb="12">
      <t>ヨウ</t>
    </rPh>
    <rPh sb="14" eb="17">
      <t>ケンキュウシャ</t>
    </rPh>
    <rPh sb="17" eb="19">
      <t>リエキ</t>
    </rPh>
    <rPh sb="19" eb="21">
      <t>ソウハン</t>
    </rPh>
    <rPh sb="21" eb="23">
      <t>ジコ</t>
    </rPh>
    <rPh sb="23" eb="26">
      <t>シンコクショ</t>
    </rPh>
    <phoneticPr fontId="6"/>
  </si>
  <si>
    <t>日　　付</t>
    <rPh sb="0" eb="1">
      <t>ヒ</t>
    </rPh>
    <rPh sb="3" eb="4">
      <t>ヅケ</t>
    </rPh>
    <phoneticPr fontId="1"/>
  </si>
  <si>
    <t>所 属 機 関</t>
    <rPh sb="0" eb="1">
      <t>トコロ</t>
    </rPh>
    <rPh sb="2" eb="3">
      <t>ゾク</t>
    </rPh>
    <rPh sb="4" eb="5">
      <t>キ</t>
    </rPh>
    <rPh sb="6" eb="7">
      <t>セキ</t>
    </rPh>
    <phoneticPr fontId="1"/>
  </si>
  <si>
    <t>立　　場</t>
  </si>
  <si>
    <t>氏　　名</t>
    <rPh sb="0" eb="1">
      <t>シ</t>
    </rPh>
    <rPh sb="3" eb="4">
      <t>メイ</t>
    </rPh>
    <phoneticPr fontId="1"/>
  </si>
  <si>
    <r>
      <t>【特記事項(任意)】</t>
    </r>
    <r>
      <rPr>
        <sz val="14"/>
        <color indexed="8"/>
        <rFont val="メイリオ"/>
        <family val="3"/>
        <charset val="128"/>
      </rPr>
      <t>例：基準４に該当し、研究責任医師から外れた</t>
    </r>
    <rPh sb="1" eb="3">
      <t>トッキ</t>
    </rPh>
    <rPh sb="3" eb="5">
      <t>ジコウ</t>
    </rPh>
    <rPh sb="6" eb="8">
      <t>ニンイ</t>
    </rPh>
    <rPh sb="10" eb="11">
      <t>レイ</t>
    </rPh>
    <phoneticPr fontId="1"/>
  </si>
  <si>
    <r>
      <rPr>
        <b/>
        <sz val="14"/>
        <color indexed="8"/>
        <rFont val="メイリオ"/>
        <family val="3"/>
        <charset val="128"/>
      </rPr>
      <t xml:space="preserve">Q4．対象薬剤製薬企業等の役員に就任しているか？
</t>
    </r>
    <r>
      <rPr>
        <sz val="14"/>
        <color indexed="8"/>
        <rFont val="メイリオ"/>
        <family val="3"/>
        <charset val="128"/>
      </rPr>
      <t>・　役員とは、株式会社の代表取締役・取締役、合同会社の代表者等代表権限を有する者、監査役をいう。</t>
    </r>
    <phoneticPr fontId="6"/>
  </si>
  <si>
    <r>
      <t xml:space="preserve">Q5.対象薬剤製薬企業等の株式を保有しているか？対象薬剤製薬企業等に出資を行っているか？
</t>
    </r>
    <r>
      <rPr>
        <sz val="14"/>
        <color indexed="8"/>
        <rFont val="メイリオ"/>
        <family val="3"/>
        <charset val="128"/>
      </rPr>
      <t>・株式の保有については、公開株式については５％以上、未公開株式は1株以上、新株予約権は１個以上をいう。これに該当しない場合は、「なし」とすること。</t>
    </r>
    <phoneticPr fontId="6"/>
  </si>
  <si>
    <r>
      <t>【特記事項(任意)】</t>
    </r>
    <r>
      <rPr>
        <sz val="12"/>
        <color indexed="8"/>
        <rFont val="メイリオ"/>
        <family val="3"/>
        <charset val="128"/>
      </rPr>
      <t>例：研究責任医師が実施機関の管理者のため、他の者が確認を行った</t>
    </r>
    <rPh sb="1" eb="3">
      <t>トッキ</t>
    </rPh>
    <rPh sb="3" eb="5">
      <t>ジコウ</t>
    </rPh>
    <rPh sb="6" eb="8">
      <t>ニンイ</t>
    </rPh>
    <phoneticPr fontId="6"/>
  </si>
  <si>
    <t>様式D＜統括管理者・研究責任医師用＞　利益相反状況確認報告書</t>
    <rPh sb="0" eb="2">
      <t>ヨウシキ</t>
    </rPh>
    <rPh sb="4" eb="6">
      <t>トウカツ</t>
    </rPh>
    <rPh sb="6" eb="9">
      <t>カンリシャ</t>
    </rPh>
    <rPh sb="19" eb="21">
      <t>リエキ</t>
    </rPh>
    <rPh sb="21" eb="23">
      <t>ソウハン</t>
    </rPh>
    <rPh sb="23" eb="25">
      <t>ジョウキョウ</t>
    </rPh>
    <rPh sb="25" eb="27">
      <t>カクニン</t>
    </rPh>
    <rPh sb="27" eb="30">
      <t>ホウコクショ</t>
    </rPh>
    <phoneticPr fontId="6"/>
  </si>
  <si>
    <t>統括管理者</t>
  </si>
  <si>
    <t>ver1.0</t>
  </si>
  <si>
    <t>ver1.0</t>
    <phoneticPr fontId="6"/>
  </si>
  <si>
    <t>ver1.0</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</si>
</sst>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gge&quot;年&quot;m&quot;月&quot;d&quot;日&quot;;@"/>
    <numFmt numFmtId="177" formatCode="#,##0&quot;円&quot;;[Red]\-#,##0&quot;円&quot;;&quot;0円&quot;"/>
    <numFmt numFmtId="178" formatCode="#,##0&quot;円&quot;;[Red]\-#,##0&quot;円&quot;;&quot;円&quot;"/>
    <numFmt numFmtId="179" formatCode="#,##0&quot;　円&quot;"/>
    <numFmt numFmtId="180" formatCode="#,##0\ ;[Red]\-#,##0\ "/>
  </numFmts>
  <fonts count="74">
    <font>
      <sz val="11"/>
      <color theme="1"/>
      <name val="ＭＳ Ｐゴシック"/>
      <family val="3"/>
      <charset val="128"/>
      <scheme val="minor"/>
    </font>
    <font>
      <sz val="11"/>
      <color indexed="8"/>
      <name val="ＭＳ Ｐゴシック"/>
      <family val="3"/>
      <charset val="128"/>
    </font>
    <font>
      <sz val="11"/>
      <color indexed="8"/>
      <name val="ＭＳ Ｐゴシック"/>
      <family val="3"/>
      <charset val="128"/>
    </font>
    <font>
      <sz val="12"/>
      <name val="Meiryo UI"/>
      <family val="3"/>
      <charset val="128"/>
    </font>
    <font>
      <sz val="6"/>
      <name val="ＭＳ Ｐゴシック"/>
      <family val="3"/>
      <charset val="128"/>
    </font>
    <font>
      <sz val="12"/>
      <name val="メイリオ"/>
      <family val="3"/>
      <charset val="128"/>
    </font>
    <font>
      <sz val="6"/>
      <name val="游ゴシック"/>
      <family val="3"/>
      <charset val="128"/>
    </font>
    <font>
      <b/>
      <sz val="20"/>
      <name val="Meiryo UI"/>
      <family val="3"/>
      <charset val="128"/>
    </font>
    <font>
      <sz val="6"/>
      <name val="Yu Gothic"/>
      <family val="3"/>
      <charset val="128"/>
    </font>
    <font>
      <b/>
      <sz val="18"/>
      <name val="Meiryo UI"/>
      <family val="3"/>
      <charset val="128"/>
    </font>
    <font>
      <sz val="14"/>
      <name val="Meiryo UI"/>
      <family val="3"/>
      <charset val="128"/>
    </font>
    <font>
      <b/>
      <sz val="12"/>
      <name val="Meiryo UI"/>
      <family val="3"/>
      <charset val="128"/>
    </font>
    <font>
      <sz val="16"/>
      <name val="Meiryo UI"/>
      <family val="3"/>
      <charset val="128"/>
    </font>
    <font>
      <b/>
      <sz val="22"/>
      <name val="メイリオ"/>
      <family val="3"/>
      <charset val="128"/>
    </font>
    <font>
      <sz val="10"/>
      <name val="メイリオ"/>
      <family val="3"/>
      <charset val="128"/>
    </font>
    <font>
      <b/>
      <sz val="11"/>
      <name val="メイリオ"/>
      <family val="3"/>
      <charset val="128"/>
    </font>
    <font>
      <sz val="11"/>
      <name val="メイリオ"/>
      <family val="3"/>
      <charset val="128"/>
    </font>
    <font>
      <sz val="14"/>
      <color indexed="8"/>
      <name val="メイリオ"/>
      <family val="3"/>
      <charset val="128"/>
    </font>
    <font>
      <b/>
      <sz val="14"/>
      <name val="メイリオ"/>
      <family val="3"/>
      <charset val="128"/>
    </font>
    <font>
      <sz val="14"/>
      <name val="メイリオ"/>
      <family val="3"/>
      <charset val="128"/>
    </font>
    <font>
      <b/>
      <sz val="20"/>
      <name val="メイリオ"/>
      <family val="3"/>
      <charset val="128"/>
    </font>
    <font>
      <b/>
      <sz val="14"/>
      <color indexed="8"/>
      <name val="メイリオ"/>
      <family val="3"/>
      <charset val="128"/>
    </font>
    <font>
      <b/>
      <sz val="16"/>
      <name val="メイリオ"/>
      <family val="3"/>
      <charset val="128"/>
    </font>
    <font>
      <sz val="16"/>
      <name val="メイリオ"/>
      <family val="3"/>
      <charset val="128"/>
    </font>
    <font>
      <sz val="18"/>
      <name val="メイリオ"/>
      <family val="3"/>
      <charset val="128"/>
    </font>
    <font>
      <sz val="20"/>
      <name val="メイリオ"/>
      <family val="3"/>
      <charset val="128"/>
    </font>
    <font>
      <b/>
      <sz val="18"/>
      <name val="メイリオ"/>
      <family val="3"/>
      <charset val="128"/>
    </font>
    <font>
      <b/>
      <u/>
      <sz val="18"/>
      <name val="メイリオ"/>
      <family val="3"/>
      <charset val="128"/>
    </font>
    <font>
      <sz val="6"/>
      <name val="ＭＳ Ｐゴシック"/>
      <family val="3"/>
      <charset val="128"/>
    </font>
    <font>
      <u/>
      <sz val="18"/>
      <name val="メイリオ"/>
      <family val="3"/>
      <charset val="128"/>
    </font>
    <font>
      <b/>
      <sz val="10"/>
      <name val="Meiryo UI"/>
      <family val="3"/>
      <charset val="128"/>
    </font>
    <font>
      <sz val="6"/>
      <name val="ＭＳ Ｐゴシック"/>
      <family val="3"/>
      <charset val="128"/>
    </font>
    <font>
      <b/>
      <sz val="12"/>
      <name val="メイリオ"/>
      <family val="3"/>
      <charset val="128"/>
    </font>
    <font>
      <b/>
      <sz val="24"/>
      <name val="メイリオ"/>
      <family val="3"/>
      <charset val="128"/>
    </font>
    <font>
      <b/>
      <u/>
      <sz val="14"/>
      <name val="メイリオ"/>
      <family val="3"/>
      <charset val="128"/>
    </font>
    <font>
      <b/>
      <sz val="14"/>
      <name val="Meiryo UI"/>
      <family val="3"/>
      <charset val="128"/>
    </font>
    <font>
      <sz val="9"/>
      <name val="メイリオ"/>
      <family val="3"/>
      <charset val="128"/>
    </font>
    <font>
      <sz val="6"/>
      <name val="ＭＳ Ｐゴシック"/>
      <family val="3"/>
      <charset val="128"/>
    </font>
    <font>
      <sz val="10"/>
      <color indexed="10"/>
      <name val="メイリオ"/>
      <family val="3"/>
      <charset val="128"/>
    </font>
    <font>
      <sz val="10"/>
      <color indexed="17"/>
      <name val="メイリオ"/>
      <family val="3"/>
      <charset val="128"/>
    </font>
    <font>
      <sz val="6"/>
      <name val="ＭＳ Ｐゴシック"/>
      <family val="3"/>
      <charset val="128"/>
    </font>
    <font>
      <sz val="6"/>
      <name val="ＭＳ Ｐゴシック"/>
      <family val="3"/>
      <charset val="128"/>
    </font>
    <font>
      <sz val="12"/>
      <color indexed="8"/>
      <name val="メイリオ"/>
      <family val="3"/>
      <charset val="128"/>
    </font>
    <font>
      <sz val="11"/>
      <color theme="1"/>
      <name val="ＭＳ Ｐゴシック"/>
      <family val="3"/>
      <charset val="128"/>
      <scheme val="minor"/>
    </font>
    <font>
      <b/>
      <sz val="11"/>
      <color theme="1"/>
      <name val="ＭＳ Ｐゴシック"/>
      <family val="3"/>
      <charset val="128"/>
      <scheme val="minor"/>
    </font>
    <font>
      <sz val="12"/>
      <color theme="1"/>
      <name val="ＭＳ Ｐゴシック"/>
      <family val="3"/>
      <charset val="128"/>
      <scheme val="minor"/>
    </font>
    <font>
      <sz val="12"/>
      <color theme="1"/>
      <name val="Meiryo UI"/>
      <family val="3"/>
      <charset val="128"/>
    </font>
    <font>
      <sz val="14"/>
      <color theme="1"/>
      <name val="メイリオ"/>
      <family val="3"/>
      <charset val="128"/>
    </font>
    <font>
      <sz val="10"/>
      <color theme="1"/>
      <name val="メイリオ"/>
      <family val="3"/>
      <charset val="128"/>
    </font>
    <font>
      <sz val="11"/>
      <color theme="1"/>
      <name val="メイリオ"/>
      <family val="3"/>
      <charset val="128"/>
    </font>
    <font>
      <sz val="16"/>
      <color theme="1"/>
      <name val="メイリオ"/>
      <family val="3"/>
      <charset val="128"/>
    </font>
    <font>
      <sz val="12"/>
      <color theme="1"/>
      <name val="メイリオ"/>
      <family val="3"/>
      <charset val="128"/>
    </font>
    <font>
      <sz val="14"/>
      <color theme="1"/>
      <name val="ＭＳ Ｐゴシック"/>
      <family val="3"/>
      <charset val="128"/>
      <scheme val="minor"/>
    </font>
    <font>
      <sz val="18"/>
      <color theme="1"/>
      <name val="メイリオ"/>
      <family val="3"/>
      <charset val="128"/>
    </font>
    <font>
      <b/>
      <sz val="14"/>
      <color theme="1"/>
      <name val="メイリオ"/>
      <family val="3"/>
      <charset val="128"/>
    </font>
    <font>
      <sz val="14"/>
      <color theme="1"/>
      <name val="Meiryo UI"/>
      <family val="3"/>
      <charset val="128"/>
    </font>
    <font>
      <sz val="14"/>
      <color rgb="FF000000"/>
      <name val="メイリオ"/>
      <family val="3"/>
      <charset val="128"/>
    </font>
    <font>
      <sz val="10"/>
      <color rgb="FFFF0000"/>
      <name val="メイリオ"/>
      <family val="3"/>
      <charset val="128"/>
    </font>
    <font>
      <b/>
      <strike/>
      <sz val="14"/>
      <color rgb="FFFF0000"/>
      <name val="メイリオ"/>
      <family val="3"/>
      <charset val="128"/>
    </font>
    <font>
      <b/>
      <sz val="14"/>
      <color theme="1"/>
      <name val="ＭＳ Ｐゴシック"/>
      <family val="3"/>
      <charset val="128"/>
      <scheme val="minor"/>
    </font>
    <font>
      <b/>
      <sz val="12"/>
      <color theme="1"/>
      <name val="メイリオ"/>
      <family val="3"/>
      <charset val="128"/>
    </font>
    <font>
      <sz val="14"/>
      <name val="ＭＳ Ｐゴシック"/>
      <family val="3"/>
      <charset val="128"/>
      <scheme val="minor"/>
    </font>
    <font>
      <b/>
      <sz val="11"/>
      <name val="ＭＳ Ｐゴシック"/>
      <family val="3"/>
      <charset val="128"/>
      <scheme val="minor"/>
    </font>
    <font>
      <sz val="12"/>
      <name val="ＭＳ Ｐゴシック"/>
      <family val="3"/>
      <charset val="128"/>
      <scheme val="minor"/>
    </font>
    <font>
      <b/>
      <sz val="16"/>
      <name val="ＭＳ Ｐゴシック"/>
      <family val="3"/>
      <charset val="128"/>
      <scheme val="minor"/>
    </font>
    <font>
      <sz val="16"/>
      <name val="ＭＳ Ｐゴシック"/>
      <family val="3"/>
      <charset val="128"/>
      <scheme val="minor"/>
    </font>
    <font>
      <b/>
      <sz val="14"/>
      <name val="ＭＳ Ｐゴシック"/>
      <family val="3"/>
      <charset val="128"/>
      <scheme val="minor"/>
    </font>
    <font>
      <sz val="11"/>
      <name val="ＭＳ Ｐゴシック"/>
      <family val="3"/>
      <charset val="128"/>
      <scheme val="minor"/>
    </font>
    <font>
      <b/>
      <sz val="11"/>
      <color theme="1"/>
      <name val="メイリオ"/>
      <family val="3"/>
      <charset val="128"/>
    </font>
    <font>
      <sz val="16"/>
      <color theme="1"/>
      <name val="ＭＳ Ｐゴシック"/>
      <family val="3"/>
      <charset val="128"/>
      <scheme val="minor"/>
    </font>
    <font>
      <sz val="18"/>
      <name val="ＭＳ Ｐゴシック"/>
      <family val="3"/>
      <charset val="128"/>
      <scheme val="minor"/>
    </font>
    <font>
      <b/>
      <sz val="16"/>
      <color theme="1"/>
      <name val="メイリオ"/>
      <family val="3"/>
      <charset val="128"/>
    </font>
    <font>
      <b/>
      <sz val="18"/>
      <color theme="1"/>
      <name val="メイリオ"/>
      <family val="3"/>
      <charset val="128"/>
    </font>
    <font>
      <sz val="18"/>
      <color theme="1"/>
      <name val="ＭＳ Ｐゴシック"/>
      <family val="3"/>
      <charset val="128"/>
      <scheme val="minor"/>
    </font>
  </fonts>
  <fills count="10">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59999389629810485"/>
        <bgColor indexed="64"/>
      </patternFill>
    </fill>
  </fills>
  <borders count="3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alignment vertical="center"/>
    </xf>
    <xf numFmtId="38" fontId="43" fillId="0" borderId="0" applyFont="0" applyFill="0" applyBorder="0" applyAlignment="0" applyProtection="0">
      <alignment vertical="center"/>
    </xf>
    <xf numFmtId="0" fontId="45" fillId="0" borderId="0"/>
    <xf numFmtId="0" fontId="43" fillId="0" borderId="0">
      <alignment vertical="center"/>
    </xf>
  </cellStyleXfs>
  <cellXfs count="688">
    <xf numFmtId="0" fontId="0" fillId="0" borderId="0" xfId="0">
      <alignment vertical="center"/>
    </xf>
    <xf numFmtId="0" fontId="3" fillId="0" borderId="0" xfId="2" applyFont="1"/>
    <xf numFmtId="0" fontId="5" fillId="0" borderId="0" xfId="2" applyFont="1" applyAlignment="1">
      <alignment horizontal="right"/>
    </xf>
    <xf numFmtId="0" fontId="46" fillId="0" borderId="0" xfId="2" applyFont="1"/>
    <xf numFmtId="0" fontId="46" fillId="0" borderId="0" xfId="2" applyFont="1" applyAlignment="1">
      <alignment vertical="center"/>
    </xf>
    <xf numFmtId="0" fontId="3" fillId="0" borderId="0" xfId="2" applyFont="1" applyAlignment="1">
      <alignment vertical="center"/>
    </xf>
    <xf numFmtId="0" fontId="3" fillId="0" borderId="0" xfId="2" applyFont="1" applyAlignment="1">
      <alignment horizontal="left" vertical="center"/>
    </xf>
    <xf numFmtId="0" fontId="11" fillId="2" borderId="1" xfId="2" applyFont="1" applyFill="1" applyBorder="1" applyAlignment="1">
      <alignment horizontal="center" vertical="center"/>
    </xf>
    <xf numFmtId="0" fontId="11" fillId="2" borderId="2" xfId="2" applyFont="1" applyFill="1" applyBorder="1" applyAlignment="1">
      <alignment horizontal="center" vertical="center"/>
    </xf>
    <xf numFmtId="0" fontId="3" fillId="0" borderId="0" xfId="2" applyFont="1" applyAlignment="1">
      <alignment horizontal="left" vertical="center" wrapText="1"/>
    </xf>
    <xf numFmtId="0" fontId="46" fillId="0" borderId="0" xfId="2" applyFont="1" applyAlignment="1">
      <alignment horizontal="left" vertical="center"/>
    </xf>
    <xf numFmtId="0" fontId="10" fillId="0" borderId="0" xfId="2" applyFont="1" applyAlignment="1">
      <alignment vertical="center"/>
    </xf>
    <xf numFmtId="0" fontId="46" fillId="0" borderId="0" xfId="2" applyFont="1" applyAlignment="1">
      <alignment vertical="center" wrapText="1"/>
    </xf>
    <xf numFmtId="0" fontId="47" fillId="0" borderId="0" xfId="0" applyFont="1">
      <alignment vertical="center"/>
    </xf>
    <xf numFmtId="0" fontId="5" fillId="0" borderId="0" xfId="0" applyFont="1" applyAlignment="1">
      <alignment horizontal="left" vertical="center"/>
    </xf>
    <xf numFmtId="0" fontId="18" fillId="2" borderId="2" xfId="0" applyFont="1" applyFill="1" applyBorder="1" applyAlignment="1">
      <alignment horizontal="center" vertical="center"/>
    </xf>
    <xf numFmtId="0" fontId="23" fillId="0" borderId="0" xfId="0" applyFont="1" applyAlignment="1"/>
    <xf numFmtId="0" fontId="5" fillId="0" borderId="0" xfId="0" applyFont="1">
      <alignment vertical="center"/>
    </xf>
    <xf numFmtId="0" fontId="5" fillId="0" borderId="0" xfId="0" applyFont="1" applyAlignment="1">
      <alignment horizontal="left" vertical="center" wrapText="1"/>
    </xf>
    <xf numFmtId="0" fontId="18" fillId="2" borderId="2" xfId="0"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177" fontId="19" fillId="0" borderId="1" xfId="1" applyNumberFormat="1" applyFont="1" applyFill="1" applyBorder="1" applyAlignment="1" applyProtection="1">
      <alignment vertical="center" wrapText="1"/>
      <protection locked="0"/>
    </xf>
    <xf numFmtId="0" fontId="48" fillId="0" borderId="0" xfId="3" applyFont="1">
      <alignment vertical="center"/>
    </xf>
    <xf numFmtId="0" fontId="48" fillId="0" borderId="0" xfId="3" applyFont="1" applyAlignment="1">
      <alignment vertical="center" wrapText="1"/>
    </xf>
    <xf numFmtId="0" fontId="48" fillId="0" borderId="3" xfId="3" applyFont="1" applyBorder="1" applyAlignment="1">
      <alignment horizontal="center" vertical="center"/>
    </xf>
    <xf numFmtId="0" fontId="48" fillId="0" borderId="4" xfId="3" applyFont="1" applyBorder="1" applyAlignment="1">
      <alignment horizontal="center" vertical="center"/>
    </xf>
    <xf numFmtId="0" fontId="48" fillId="0" borderId="5" xfId="3" applyFont="1" applyBorder="1" applyAlignment="1">
      <alignment horizontal="center" vertical="center" wrapText="1"/>
    </xf>
    <xf numFmtId="0" fontId="48" fillId="3" borderId="6" xfId="3" applyFont="1" applyFill="1" applyBorder="1" applyAlignment="1">
      <alignment horizontal="center" vertical="center"/>
    </xf>
    <xf numFmtId="0" fontId="48" fillId="3" borderId="7" xfId="3" applyFont="1" applyFill="1" applyBorder="1" applyAlignment="1">
      <alignment horizontal="left" vertical="center" wrapText="1"/>
    </xf>
    <xf numFmtId="0" fontId="48" fillId="0" borderId="8" xfId="3" applyFont="1" applyBorder="1" applyAlignment="1">
      <alignment horizontal="center" vertical="center"/>
    </xf>
    <xf numFmtId="0" fontId="48" fillId="3" borderId="9" xfId="3" applyFont="1" applyFill="1" applyBorder="1" applyAlignment="1">
      <alignment horizontal="center" vertical="center"/>
    </xf>
    <xf numFmtId="0" fontId="48" fillId="3" borderId="10" xfId="3" applyFont="1" applyFill="1" applyBorder="1" applyAlignment="1">
      <alignment horizontal="left" vertical="center" wrapText="1"/>
    </xf>
    <xf numFmtId="0" fontId="48" fillId="0" borderId="11" xfId="3" applyFont="1" applyBorder="1" applyAlignment="1">
      <alignment horizontal="left" vertical="center" wrapText="1"/>
    </xf>
    <xf numFmtId="0" fontId="48" fillId="0" borderId="12" xfId="3" applyFont="1" applyBorder="1" applyAlignment="1">
      <alignment horizontal="center" vertical="center"/>
    </xf>
    <xf numFmtId="0" fontId="48" fillId="3" borderId="13" xfId="3" applyFont="1" applyFill="1" applyBorder="1" applyAlignment="1">
      <alignment horizontal="center" vertical="center"/>
    </xf>
    <xf numFmtId="0" fontId="48" fillId="3" borderId="14" xfId="3" applyFont="1" applyFill="1" applyBorder="1" applyAlignment="1">
      <alignment horizontal="left" vertical="center" wrapText="1"/>
    </xf>
    <xf numFmtId="0" fontId="48" fillId="0" borderId="15" xfId="3" applyFont="1" applyBorder="1" applyAlignment="1">
      <alignment horizontal="left" vertical="center" wrapText="1"/>
    </xf>
    <xf numFmtId="0" fontId="48" fillId="0" borderId="2" xfId="3" applyFont="1" applyBorder="1" applyAlignment="1">
      <alignment vertical="center" wrapText="1"/>
    </xf>
    <xf numFmtId="0" fontId="48" fillId="0" borderId="2" xfId="3" applyFont="1" applyBorder="1">
      <alignment vertical="center"/>
    </xf>
    <xf numFmtId="0" fontId="48" fillId="0" borderId="0" xfId="3" applyFont="1" applyAlignment="1">
      <alignment horizontal="left" vertical="center" wrapText="1"/>
    </xf>
    <xf numFmtId="0" fontId="48" fillId="4" borderId="2" xfId="3" applyFont="1" applyFill="1" applyBorder="1" applyAlignment="1">
      <alignment horizontal="center" vertical="center"/>
    </xf>
    <xf numFmtId="0" fontId="47" fillId="0" borderId="0" xfId="0" applyFont="1" applyAlignment="1">
      <alignment horizontal="right" vertical="center"/>
    </xf>
    <xf numFmtId="0" fontId="49" fillId="0" borderId="0" xfId="3" applyFont="1">
      <alignment vertical="center"/>
    </xf>
    <xf numFmtId="0" fontId="16" fillId="0" borderId="0" xfId="3" applyFont="1" applyAlignment="1">
      <alignment vertical="center" wrapText="1"/>
    </xf>
    <xf numFmtId="0" fontId="16" fillId="0" borderId="0" xfId="3" applyFont="1">
      <alignment vertical="center"/>
    </xf>
    <xf numFmtId="0" fontId="18" fillId="0" borderId="2" xfId="3" applyFont="1" applyBorder="1" applyAlignment="1">
      <alignment horizontal="center" vertical="center" wrapText="1"/>
    </xf>
    <xf numFmtId="0" fontId="24" fillId="0" borderId="0" xfId="3" applyFont="1" applyAlignment="1">
      <alignment horizontal="left" vertical="center"/>
    </xf>
    <xf numFmtId="0" fontId="27" fillId="0" borderId="0" xfId="3" applyFont="1" applyAlignment="1">
      <alignment horizontal="left" vertical="center"/>
    </xf>
    <xf numFmtId="0" fontId="25" fillId="0" borderId="0" xfId="0" applyFont="1">
      <alignment vertical="center"/>
    </xf>
    <xf numFmtId="0" fontId="23" fillId="0" borderId="0" xfId="0" applyFont="1" applyAlignment="1">
      <alignment horizontal="right" vertical="center"/>
    </xf>
    <xf numFmtId="0" fontId="49" fillId="0" borderId="0" xfId="0" applyFont="1">
      <alignment vertical="center"/>
    </xf>
    <xf numFmtId="0" fontId="26" fillId="0" borderId="0" xfId="0" applyFont="1">
      <alignment vertical="center"/>
    </xf>
    <xf numFmtId="0" fontId="24" fillId="0" borderId="0" xfId="0" applyFont="1">
      <alignment vertical="center"/>
    </xf>
    <xf numFmtId="0" fontId="23" fillId="0" borderId="0" xfId="0" applyFont="1" applyAlignment="1">
      <alignment horizontal="center" vertical="center"/>
    </xf>
    <xf numFmtId="0" fontId="16" fillId="0" borderId="0" xfId="0" applyFont="1">
      <alignment vertical="center"/>
    </xf>
    <xf numFmtId="0" fontId="50" fillId="0" borderId="0" xfId="0" applyFont="1" applyAlignment="1">
      <alignment horizontal="left" vertical="center"/>
    </xf>
    <xf numFmtId="0" fontId="22" fillId="0" borderId="0" xfId="0" applyFont="1">
      <alignment vertical="center"/>
    </xf>
    <xf numFmtId="0" fontId="47" fillId="0" borderId="0" xfId="0" applyFont="1" applyAlignment="1">
      <alignment horizontal="center" vertical="center"/>
    </xf>
    <xf numFmtId="0" fontId="47" fillId="0" borderId="0" xfId="0" applyFont="1" applyAlignment="1" applyProtection="1">
      <alignment horizontal="center" vertical="center"/>
      <protection locked="0"/>
    </xf>
    <xf numFmtId="0" fontId="49" fillId="0" borderId="0" xfId="0" applyFont="1" applyAlignment="1">
      <alignment horizontal="left" vertical="center"/>
    </xf>
    <xf numFmtId="0" fontId="18" fillId="4" borderId="1" xfId="0" applyFont="1" applyFill="1" applyBorder="1" applyAlignment="1">
      <alignment horizontal="center" vertical="center"/>
    </xf>
    <xf numFmtId="0" fontId="0" fillId="0" borderId="0" xfId="0" applyAlignment="1">
      <alignment horizontal="left" vertical="center"/>
    </xf>
    <xf numFmtId="0" fontId="50" fillId="0" borderId="0" xfId="0" applyFont="1" applyAlignment="1">
      <alignment horizontal="left"/>
    </xf>
    <xf numFmtId="0" fontId="23" fillId="0" borderId="0" xfId="0" applyFont="1">
      <alignment vertical="center"/>
    </xf>
    <xf numFmtId="0" fontId="23" fillId="0" borderId="0" xfId="0" applyFont="1" applyAlignment="1">
      <alignment vertical="center" wrapText="1"/>
    </xf>
    <xf numFmtId="0" fontId="51" fillId="0" borderId="0" xfId="0" applyFont="1" applyAlignment="1">
      <alignment horizontal="left" vertical="center"/>
    </xf>
    <xf numFmtId="0" fontId="51" fillId="0" borderId="0" xfId="0" applyFont="1" applyAlignment="1">
      <alignment horizontal="center" vertical="center"/>
    </xf>
    <xf numFmtId="0" fontId="49" fillId="0" borderId="0" xfId="0" applyFont="1" applyAlignment="1">
      <alignment horizontal="center" vertical="center" wrapText="1"/>
    </xf>
    <xf numFmtId="0" fontId="18" fillId="5" borderId="2" xfId="0" applyFont="1" applyFill="1" applyBorder="1" applyAlignment="1">
      <alignment horizontal="center" vertical="center"/>
    </xf>
    <xf numFmtId="0" fontId="52" fillId="0" borderId="0" xfId="0" applyFont="1" applyAlignment="1">
      <alignment horizontal="center" vertical="center"/>
    </xf>
    <xf numFmtId="0" fontId="19" fillId="0" borderId="2" xfId="0" applyFont="1" applyBorder="1" applyAlignment="1">
      <alignment horizontal="center" vertical="center" wrapText="1"/>
    </xf>
    <xf numFmtId="0" fontId="50" fillId="0" borderId="0" xfId="0" applyFont="1" applyAlignment="1">
      <alignment vertical="center" wrapText="1"/>
    </xf>
    <xf numFmtId="0" fontId="5" fillId="0" borderId="0" xfId="0" applyFont="1" applyAlignment="1">
      <alignment horizontal="center" vertical="center"/>
    </xf>
    <xf numFmtId="0" fontId="27" fillId="0" borderId="0" xfId="0" applyFont="1" applyAlignment="1">
      <alignment horizontal="left" vertical="center"/>
    </xf>
    <xf numFmtId="0" fontId="29" fillId="0" borderId="0" xfId="0" applyFont="1" applyAlignment="1">
      <alignment horizontal="left" vertical="center"/>
    </xf>
    <xf numFmtId="0" fontId="24" fillId="0" borderId="0" xfId="0" applyFont="1" applyAlignment="1">
      <alignment horizontal="left" vertical="center"/>
    </xf>
    <xf numFmtId="0" fontId="53" fillId="0" borderId="0" xfId="0" applyFont="1" applyAlignment="1">
      <alignment horizontal="left" vertical="center"/>
    </xf>
    <xf numFmtId="0" fontId="51" fillId="0" borderId="0" xfId="0" applyFont="1">
      <alignment vertical="center"/>
    </xf>
    <xf numFmtId="0" fontId="49" fillId="0" borderId="0" xfId="0" applyFont="1" applyAlignment="1">
      <alignment vertical="center" wrapText="1"/>
    </xf>
    <xf numFmtId="0" fontId="24" fillId="0" borderId="0" xfId="0" applyFont="1" applyAlignment="1">
      <alignment horizontal="right" vertical="center"/>
    </xf>
    <xf numFmtId="0" fontId="50" fillId="0" borderId="0" xfId="0" applyFont="1" applyAlignment="1">
      <alignment horizontal="center" vertical="center" wrapText="1"/>
    </xf>
    <xf numFmtId="0" fontId="16" fillId="0" borderId="0" xfId="0" applyFont="1" applyAlignment="1">
      <alignment vertical="center" wrapText="1"/>
    </xf>
    <xf numFmtId="0" fontId="47" fillId="0" borderId="16" xfId="0" applyFont="1" applyBorder="1" applyAlignment="1" applyProtection="1">
      <alignment vertical="center" wrapText="1"/>
      <protection locked="0"/>
    </xf>
    <xf numFmtId="0" fontId="11" fillId="0" borderId="2" xfId="0" applyFont="1" applyBorder="1" applyAlignment="1">
      <alignment horizontal="center" vertical="center" wrapText="1"/>
    </xf>
    <xf numFmtId="0" fontId="47" fillId="0" borderId="2" xfId="0" applyFont="1" applyBorder="1" applyAlignment="1" applyProtection="1">
      <alignment vertical="center" wrapText="1"/>
      <protection locked="0"/>
    </xf>
    <xf numFmtId="0" fontId="30" fillId="0" borderId="2" xfId="0" applyFont="1" applyBorder="1" applyAlignment="1">
      <alignment horizontal="center" vertical="center" wrapText="1"/>
    </xf>
    <xf numFmtId="0" fontId="47" fillId="0" borderId="16" xfId="0" applyFont="1" applyBorder="1" applyAlignment="1" applyProtection="1">
      <alignment horizontal="center" vertical="center" wrapText="1"/>
      <protection locked="0"/>
    </xf>
    <xf numFmtId="0" fontId="54" fillId="0" borderId="17" xfId="0" applyFont="1" applyBorder="1" applyAlignment="1">
      <alignment horizontal="center" vertical="center"/>
    </xf>
    <xf numFmtId="0" fontId="5" fillId="0" borderId="0" xfId="0" applyFont="1" applyAlignment="1">
      <alignment horizontal="right" vertical="center" wrapText="1"/>
    </xf>
    <xf numFmtId="0" fontId="51" fillId="0" borderId="0" xfId="0" applyFont="1" applyAlignment="1">
      <alignment horizontal="right" vertical="center" wrapText="1"/>
    </xf>
    <xf numFmtId="0" fontId="51" fillId="0" borderId="0" xfId="0" applyFont="1" applyAlignment="1">
      <alignment vertical="center" wrapText="1"/>
    </xf>
    <xf numFmtId="0" fontId="47" fillId="0" borderId="17" xfId="0" applyFont="1" applyBorder="1" applyAlignment="1">
      <alignment horizontal="center" vertical="center" wrapText="1"/>
    </xf>
    <xf numFmtId="0" fontId="47" fillId="0" borderId="17" xfId="0" applyFont="1" applyBorder="1" applyAlignment="1">
      <alignment horizontal="center" vertical="center"/>
    </xf>
    <xf numFmtId="0" fontId="54" fillId="0" borderId="0" xfId="0" applyFont="1" applyAlignment="1" applyProtection="1">
      <alignment horizontal="center" vertical="center" wrapText="1"/>
      <protection locked="0"/>
    </xf>
    <xf numFmtId="0" fontId="44" fillId="0" borderId="0" xfId="0" applyFont="1" applyAlignment="1">
      <alignment horizontal="center" vertical="center"/>
    </xf>
    <xf numFmtId="0" fontId="0" fillId="0" borderId="0" xfId="0" applyAlignment="1" applyProtection="1">
      <alignment horizontal="center" vertical="center"/>
      <protection locked="0"/>
    </xf>
    <xf numFmtId="0" fontId="54" fillId="0" borderId="0" xfId="0" applyFont="1" applyAlignment="1">
      <alignment horizontal="center" vertical="center"/>
    </xf>
    <xf numFmtId="0" fontId="18" fillId="0" borderId="0" xfId="0" applyFont="1" applyAlignment="1">
      <alignment horizontal="center" vertical="center"/>
    </xf>
    <xf numFmtId="0" fontId="32"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5" fillId="0" borderId="0" xfId="2" applyFont="1" applyAlignment="1">
      <alignment horizontal="right" vertical="center"/>
    </xf>
    <xf numFmtId="0" fontId="51" fillId="0" borderId="0" xfId="2" applyFont="1" applyAlignment="1">
      <alignment vertical="center"/>
    </xf>
    <xf numFmtId="0" fontId="50" fillId="0" borderId="0" xfId="2" applyFont="1" applyAlignment="1">
      <alignment horizontal="left" vertical="center" wrapText="1"/>
    </xf>
    <xf numFmtId="0" fontId="47" fillId="0" borderId="0" xfId="2" applyFont="1" applyAlignment="1">
      <alignment horizontal="left" vertical="center"/>
    </xf>
    <xf numFmtId="0" fontId="51" fillId="0" borderId="0" xfId="2" applyFont="1" applyAlignment="1">
      <alignment horizontal="left" vertical="center" wrapText="1"/>
    </xf>
    <xf numFmtId="0" fontId="23" fillId="0" borderId="0" xfId="2" applyFont="1" applyAlignment="1">
      <alignment horizontal="right" vertical="center"/>
    </xf>
    <xf numFmtId="0" fontId="23" fillId="0" borderId="0" xfId="2" applyFont="1" applyAlignment="1">
      <alignment horizontal="left" vertical="center" wrapText="1"/>
    </xf>
    <xf numFmtId="0" fontId="5" fillId="0" borderId="0" xfId="2" applyFont="1" applyAlignment="1">
      <alignment horizontal="left" vertical="center" wrapText="1"/>
    </xf>
    <xf numFmtId="0" fontId="54" fillId="5" borderId="2" xfId="0" applyFont="1" applyFill="1" applyBorder="1" applyAlignment="1">
      <alignment horizontal="center" vertical="center"/>
    </xf>
    <xf numFmtId="0" fontId="23" fillId="0" borderId="0" xfId="2" applyFont="1"/>
    <xf numFmtId="0" fontId="46" fillId="0" borderId="2" xfId="2" applyFont="1" applyBorder="1" applyAlignment="1">
      <alignment horizontal="center" vertical="center"/>
    </xf>
    <xf numFmtId="0" fontId="22" fillId="0" borderId="0" xfId="2" applyFont="1" applyAlignment="1">
      <alignment vertical="center"/>
    </xf>
    <xf numFmtId="0" fontId="5" fillId="0" borderId="0" xfId="2" applyFont="1" applyAlignment="1">
      <alignment vertical="center"/>
    </xf>
    <xf numFmtId="0" fontId="47" fillId="0" borderId="0" xfId="2" applyFont="1" applyAlignment="1">
      <alignment vertical="center"/>
    </xf>
    <xf numFmtId="0" fontId="55" fillId="0" borderId="0" xfId="2" applyFont="1" applyAlignment="1">
      <alignment vertical="center"/>
    </xf>
    <xf numFmtId="0" fontId="5" fillId="0" borderId="2" xfId="2" applyFont="1" applyBorder="1" applyAlignment="1" applyProtection="1">
      <alignment horizontal="center" vertical="center" wrapText="1"/>
      <protection locked="0"/>
    </xf>
    <xf numFmtId="0" fontId="51" fillId="0" borderId="0" xfId="2" applyFont="1" applyAlignment="1">
      <alignment horizontal="left" vertical="center"/>
    </xf>
    <xf numFmtId="0" fontId="47" fillId="0" borderId="2" xfId="2" applyFont="1" applyBorder="1" applyAlignment="1">
      <alignment horizontal="center" vertical="center" wrapText="1"/>
    </xf>
    <xf numFmtId="0" fontId="56" fillId="0" borderId="18" xfId="2" applyFont="1" applyBorder="1" applyAlignment="1">
      <alignment horizontal="left" vertical="center" wrapText="1"/>
    </xf>
    <xf numFmtId="0" fontId="48" fillId="3" borderId="19" xfId="3" applyFont="1" applyFill="1" applyBorder="1" applyAlignment="1">
      <alignment horizontal="center" vertical="center"/>
    </xf>
    <xf numFmtId="0" fontId="48" fillId="3" borderId="20" xfId="3" applyFont="1" applyFill="1" applyBorder="1" applyAlignment="1">
      <alignment horizontal="left" vertical="center" wrapText="1"/>
    </xf>
    <xf numFmtId="0" fontId="48" fillId="0" borderId="9" xfId="3" applyFont="1" applyBorder="1" applyAlignment="1">
      <alignment horizontal="center" vertical="center"/>
    </xf>
    <xf numFmtId="0" fontId="48" fillId="0" borderId="13" xfId="3" applyFont="1" applyBorder="1" applyAlignment="1">
      <alignment horizontal="center" vertical="center"/>
    </xf>
    <xf numFmtId="0" fontId="48" fillId="0" borderId="19" xfId="3" applyFont="1" applyBorder="1" applyAlignment="1">
      <alignment horizontal="center" vertical="center"/>
    </xf>
    <xf numFmtId="0" fontId="48" fillId="3" borderId="21" xfId="3" applyFont="1" applyFill="1" applyBorder="1" applyAlignment="1">
      <alignment horizontal="center" vertical="center" wrapText="1"/>
    </xf>
    <xf numFmtId="0" fontId="48" fillId="3" borderId="22" xfId="3" applyFont="1" applyFill="1" applyBorder="1" applyAlignment="1">
      <alignment horizontal="center" vertical="center" wrapText="1"/>
    </xf>
    <xf numFmtId="0" fontId="48" fillId="3" borderId="23" xfId="3" applyFont="1" applyFill="1" applyBorder="1" applyAlignment="1">
      <alignment horizontal="center" vertical="center" wrapText="1"/>
    </xf>
    <xf numFmtId="0" fontId="48" fillId="3" borderId="24" xfId="3" applyFont="1" applyFill="1" applyBorder="1" applyAlignment="1">
      <alignment horizontal="center" vertical="center" wrapText="1"/>
    </xf>
    <xf numFmtId="0" fontId="47" fillId="0" borderId="2" xfId="2" applyFont="1" applyBorder="1" applyAlignment="1">
      <alignment horizontal="left" vertical="center" wrapText="1"/>
    </xf>
    <xf numFmtId="0" fontId="48" fillId="0" borderId="0" xfId="3" applyFont="1" applyAlignment="1">
      <alignment horizontal="center" vertical="center"/>
    </xf>
    <xf numFmtId="0" fontId="57" fillId="0" borderId="17" xfId="3" applyFont="1" applyBorder="1" applyAlignment="1">
      <alignment vertical="center" wrapText="1"/>
    </xf>
    <xf numFmtId="0" fontId="9" fillId="0" borderId="15" xfId="2" applyFont="1" applyBorder="1" applyAlignment="1">
      <alignment horizontal="right" vertical="center"/>
    </xf>
    <xf numFmtId="0" fontId="58" fillId="0" borderId="0" xfId="0" applyFont="1" applyAlignment="1">
      <alignment horizontal="center" vertical="center"/>
    </xf>
    <xf numFmtId="176" fontId="32" fillId="2" borderId="2" xfId="2" applyNumberFormat="1" applyFont="1" applyFill="1" applyBorder="1" applyAlignment="1">
      <alignment horizontal="center" vertical="center" wrapText="1"/>
    </xf>
    <xf numFmtId="176" fontId="18" fillId="2" borderId="2" xfId="2" applyNumberFormat="1" applyFont="1" applyFill="1" applyBorder="1" applyAlignment="1">
      <alignment horizontal="center" vertical="center" wrapText="1"/>
    </xf>
    <xf numFmtId="0" fontId="57" fillId="0" borderId="2" xfId="3" applyFont="1" applyBorder="1" applyAlignment="1">
      <alignment horizontal="left" vertical="center" wrapText="1"/>
    </xf>
    <xf numFmtId="0" fontId="54" fillId="2" borderId="1" xfId="2" applyFont="1" applyFill="1" applyBorder="1" applyAlignment="1">
      <alignment horizontal="center" vertical="center"/>
    </xf>
    <xf numFmtId="0" fontId="59" fillId="0" borderId="0" xfId="0" applyFont="1" applyAlignment="1">
      <alignment horizontal="center" vertical="center"/>
    </xf>
    <xf numFmtId="0" fontId="55" fillId="0" borderId="16" xfId="0" applyFont="1" applyBorder="1" applyAlignment="1">
      <alignment horizontal="center" vertical="center" wrapText="1"/>
    </xf>
    <xf numFmtId="0" fontId="55" fillId="0" borderId="17" xfId="0" applyFont="1" applyBorder="1" applyAlignment="1">
      <alignment horizontal="center" vertical="center" wrapText="1"/>
    </xf>
    <xf numFmtId="0" fontId="46" fillId="0" borderId="0" xfId="2" applyFont="1" applyAlignment="1">
      <alignment horizontal="left" vertical="center" wrapText="1"/>
    </xf>
    <xf numFmtId="49" fontId="46" fillId="0" borderId="0" xfId="2" applyNumberFormat="1" applyFont="1" applyAlignment="1">
      <alignment horizontal="left" vertical="center"/>
    </xf>
    <xf numFmtId="0" fontId="3" fillId="6" borderId="0" xfId="2" applyFont="1" applyFill="1" applyAlignment="1">
      <alignment vertical="center"/>
    </xf>
    <xf numFmtId="0" fontId="14" fillId="6" borderId="2" xfId="2" applyFont="1" applyFill="1" applyBorder="1" applyAlignment="1">
      <alignment vertical="center" wrapText="1"/>
    </xf>
    <xf numFmtId="0" fontId="35" fillId="2" borderId="2" xfId="2" applyFont="1" applyFill="1" applyBorder="1" applyAlignment="1">
      <alignment horizontal="center" vertical="center"/>
    </xf>
    <xf numFmtId="0" fontId="47" fillId="0" borderId="1" xfId="2" applyFont="1" applyBorder="1" applyAlignment="1">
      <alignment horizontal="center" vertical="center" wrapText="1"/>
    </xf>
    <xf numFmtId="0" fontId="47" fillId="0" borderId="25" xfId="2" applyFont="1" applyBorder="1" applyAlignment="1">
      <alignment horizontal="center" vertical="center" wrapText="1"/>
    </xf>
    <xf numFmtId="179" fontId="47" fillId="0" borderId="25" xfId="2" applyNumberFormat="1" applyFont="1" applyBorder="1" applyAlignment="1">
      <alignment horizontal="center" vertical="center" wrapText="1"/>
    </xf>
    <xf numFmtId="0" fontId="47" fillId="0" borderId="2" xfId="0" applyFont="1" applyBorder="1" applyAlignment="1">
      <alignment horizontal="center" vertical="center" wrapText="1"/>
    </xf>
    <xf numFmtId="0" fontId="47" fillId="0" borderId="2" xfId="0" applyFont="1" applyBorder="1" applyAlignment="1">
      <alignment vertical="center" wrapText="1"/>
    </xf>
    <xf numFmtId="0" fontId="47" fillId="0" borderId="2" xfId="0" applyFont="1" applyBorder="1" applyAlignment="1" applyProtection="1">
      <alignment horizontal="center" vertical="center" wrapText="1"/>
      <protection locked="0"/>
    </xf>
    <xf numFmtId="0" fontId="47" fillId="7" borderId="18" xfId="0" applyFont="1" applyFill="1" applyBorder="1" applyAlignment="1">
      <alignment vertical="center" wrapText="1"/>
    </xf>
    <xf numFmtId="0" fontId="47" fillId="7" borderId="26" xfId="0" applyFont="1" applyFill="1" applyBorder="1" applyAlignment="1">
      <alignment vertical="center" wrapText="1"/>
    </xf>
    <xf numFmtId="0" fontId="47" fillId="7" borderId="27" xfId="0" applyFont="1" applyFill="1" applyBorder="1" applyAlignment="1">
      <alignment vertical="center" wrapText="1"/>
    </xf>
    <xf numFmtId="0" fontId="47" fillId="7" borderId="28" xfId="0" applyFont="1" applyFill="1" applyBorder="1" applyAlignment="1">
      <alignment vertical="center" wrapText="1"/>
    </xf>
    <xf numFmtId="0" fontId="47" fillId="7" borderId="29" xfId="0" applyFont="1" applyFill="1" applyBorder="1" applyAlignment="1">
      <alignment vertical="center" wrapText="1"/>
    </xf>
    <xf numFmtId="0" fontId="5" fillId="0" borderId="2" xfId="3" applyFont="1" applyBorder="1" applyAlignment="1" applyProtection="1">
      <alignment horizontal="center" vertical="center" wrapText="1"/>
      <protection locked="0"/>
    </xf>
    <xf numFmtId="0" fontId="49" fillId="0" borderId="0" xfId="3" applyFont="1" applyAlignment="1">
      <alignment vertical="center" wrapText="1"/>
    </xf>
    <xf numFmtId="0" fontId="51" fillId="0" borderId="0" xfId="0" applyFont="1" applyAlignment="1">
      <alignment horizontal="left" vertical="center" wrapText="1"/>
    </xf>
    <xf numFmtId="0" fontId="51" fillId="0" borderId="0" xfId="0" applyFont="1" applyAlignment="1">
      <alignment horizontal="center" vertical="center" wrapText="1"/>
    </xf>
    <xf numFmtId="0" fontId="56" fillId="0" borderId="2" xfId="2" applyFont="1" applyBorder="1" applyAlignment="1" applyProtection="1">
      <alignment horizontal="center" vertical="center" wrapText="1"/>
      <protection locked="0"/>
    </xf>
    <xf numFmtId="176" fontId="54" fillId="2" borderId="25" xfId="2" applyNumberFormat="1" applyFont="1" applyFill="1" applyBorder="1" applyAlignment="1">
      <alignment horizontal="center" vertical="center" wrapText="1"/>
    </xf>
    <xf numFmtId="0" fontId="52" fillId="2" borderId="25" xfId="0" applyFont="1" applyFill="1" applyBorder="1" applyAlignment="1">
      <alignment vertical="center" wrapText="1"/>
    </xf>
    <xf numFmtId="176" fontId="60" fillId="2" borderId="25" xfId="2" applyNumberFormat="1" applyFont="1" applyFill="1" applyBorder="1" applyAlignment="1">
      <alignment horizontal="left" vertical="center" wrapText="1"/>
    </xf>
    <xf numFmtId="176" fontId="60" fillId="2" borderId="17" xfId="2" applyNumberFormat="1" applyFont="1" applyFill="1" applyBorder="1" applyAlignment="1">
      <alignment horizontal="left" vertical="center" wrapText="1"/>
    </xf>
    <xf numFmtId="0" fontId="5" fillId="0" borderId="0" xfId="2" applyFont="1" applyAlignment="1">
      <alignment vertical="center" wrapText="1"/>
    </xf>
    <xf numFmtId="176" fontId="18" fillId="2" borderId="25" xfId="2" applyNumberFormat="1" applyFont="1" applyFill="1" applyBorder="1" applyAlignment="1">
      <alignment horizontal="center" vertical="center" wrapText="1"/>
    </xf>
    <xf numFmtId="0" fontId="61" fillId="2" borderId="25" xfId="0" applyFont="1" applyFill="1" applyBorder="1" applyAlignment="1">
      <alignment vertical="center" wrapText="1"/>
    </xf>
    <xf numFmtId="176" fontId="32" fillId="2" borderId="25" xfId="2" applyNumberFormat="1" applyFont="1" applyFill="1" applyBorder="1" applyAlignment="1">
      <alignment horizontal="left" vertical="center" wrapText="1"/>
    </xf>
    <xf numFmtId="176" fontId="32" fillId="2" borderId="17" xfId="2" applyNumberFormat="1" applyFont="1" applyFill="1" applyBorder="1" applyAlignment="1">
      <alignment horizontal="left" vertical="center" wrapText="1"/>
    </xf>
    <xf numFmtId="0" fontId="10" fillId="0" borderId="2" xfId="2" applyFont="1" applyBorder="1" applyAlignment="1">
      <alignment horizontal="center" vertical="center"/>
    </xf>
    <xf numFmtId="0" fontId="0" fillId="0" borderId="2" xfId="0" applyBorder="1" applyAlignment="1">
      <alignment vertical="center" wrapText="1"/>
    </xf>
    <xf numFmtId="0" fontId="0" fillId="8" borderId="2" xfId="0" applyFill="1" applyBorder="1">
      <alignment vertical="center"/>
    </xf>
    <xf numFmtId="0" fontId="0" fillId="0" borderId="2" xfId="0" applyBorder="1" applyAlignment="1">
      <alignment horizontal="right" vertical="center"/>
    </xf>
    <xf numFmtId="0" fontId="0" fillId="0" borderId="0" xfId="0" applyAlignment="1" applyProtection="1">
      <alignment vertical="center" wrapText="1"/>
      <protection locked="0"/>
    </xf>
    <xf numFmtId="0" fontId="18" fillId="2" borderId="2" xfId="3" applyFont="1" applyFill="1" applyBorder="1" applyAlignment="1">
      <alignment horizontal="center" vertical="center"/>
    </xf>
    <xf numFmtId="0" fontId="48" fillId="0" borderId="11" xfId="3" applyFont="1" applyBorder="1">
      <alignment vertical="center"/>
    </xf>
    <xf numFmtId="0" fontId="47" fillId="0" borderId="16" xfId="0" applyFont="1" applyBorder="1" applyAlignment="1">
      <alignment horizontal="center" vertical="center" wrapText="1"/>
    </xf>
    <xf numFmtId="0" fontId="47" fillId="0" borderId="18" xfId="0" applyFont="1" applyBorder="1" applyAlignment="1">
      <alignment horizontal="center" vertical="center" wrapText="1"/>
    </xf>
    <xf numFmtId="0" fontId="47" fillId="0" borderId="30" xfId="0" applyFont="1" applyBorder="1" applyAlignment="1">
      <alignment horizontal="center" vertical="center" wrapText="1"/>
    </xf>
    <xf numFmtId="0" fontId="47" fillId="0" borderId="1" xfId="0" applyFont="1" applyBorder="1" applyAlignment="1">
      <alignment horizontal="center" vertical="center" wrapText="1"/>
    </xf>
    <xf numFmtId="0" fontId="46" fillId="0" borderId="2" xfId="2" applyFont="1" applyBorder="1" applyAlignment="1">
      <alignment horizontal="center" vertical="center" wrapText="1" shrinkToFit="1"/>
    </xf>
    <xf numFmtId="0" fontId="0" fillId="0" borderId="0" xfId="0" applyProtection="1">
      <alignment vertical="center"/>
      <protection locked="0"/>
    </xf>
    <xf numFmtId="0" fontId="50" fillId="0" borderId="17" xfId="0" applyFont="1" applyBorder="1" applyAlignment="1">
      <alignment horizontal="center" vertical="center" wrapText="1"/>
    </xf>
    <xf numFmtId="0" fontId="23" fillId="0" borderId="2" xfId="3" applyFont="1" applyBorder="1" applyAlignment="1" applyProtection="1">
      <alignment horizontal="center" vertical="center"/>
      <protection locked="0"/>
    </xf>
    <xf numFmtId="0" fontId="23" fillId="0" borderId="2" xfId="2" applyFont="1" applyBorder="1" applyAlignment="1">
      <alignment horizontal="center" vertical="center" wrapText="1"/>
    </xf>
    <xf numFmtId="0" fontId="54" fillId="0" borderId="0" xfId="0" applyFont="1" applyAlignment="1">
      <alignment horizontal="centerContinuous" vertical="center"/>
    </xf>
    <xf numFmtId="0" fontId="49" fillId="0" borderId="0" xfId="0" applyFont="1" applyAlignment="1">
      <alignment horizontal="centerContinuous" vertical="center"/>
    </xf>
    <xf numFmtId="0" fontId="16" fillId="0" borderId="0" xfId="2" applyFont="1" applyAlignment="1">
      <alignment vertical="center" wrapText="1"/>
    </xf>
    <xf numFmtId="0" fontId="49" fillId="0" borderId="0" xfId="2" applyFont="1" applyAlignment="1">
      <alignment horizontal="left" vertical="center"/>
    </xf>
    <xf numFmtId="0" fontId="49" fillId="0" borderId="2" xfId="0" applyFont="1" applyBorder="1" applyAlignment="1">
      <alignment horizontal="center" vertical="center"/>
    </xf>
    <xf numFmtId="0" fontId="49" fillId="4" borderId="2" xfId="0" applyFont="1" applyFill="1" applyBorder="1" applyAlignment="1">
      <alignment horizontal="centerContinuous" vertical="center"/>
    </xf>
    <xf numFmtId="0" fontId="49" fillId="4" borderId="18" xfId="0" applyFont="1" applyFill="1" applyBorder="1" applyAlignment="1">
      <alignment horizontal="centerContinuous" vertical="center"/>
    </xf>
    <xf numFmtId="0" fontId="49" fillId="4" borderId="26" xfId="0" applyFont="1" applyFill="1" applyBorder="1" applyAlignment="1">
      <alignment horizontal="centerContinuous" vertical="center"/>
    </xf>
    <xf numFmtId="0" fontId="49" fillId="4" borderId="16" xfId="0" applyFont="1" applyFill="1" applyBorder="1" applyAlignment="1">
      <alignment horizontal="center" vertical="center"/>
    </xf>
    <xf numFmtId="0" fontId="49" fillId="4" borderId="18" xfId="0" applyFont="1" applyFill="1" applyBorder="1" applyAlignment="1">
      <alignment horizontal="left" vertical="center"/>
    </xf>
    <xf numFmtId="0" fontId="49" fillId="4" borderId="25" xfId="0" applyFont="1" applyFill="1" applyBorder="1" applyAlignment="1">
      <alignment horizontal="center" vertical="center"/>
    </xf>
    <xf numFmtId="0" fontId="49" fillId="4" borderId="17" xfId="0" applyFont="1" applyFill="1" applyBorder="1" applyAlignment="1">
      <alignment horizontal="center" vertical="center"/>
    </xf>
    <xf numFmtId="0" fontId="49" fillId="4" borderId="27" xfId="0" applyFont="1" applyFill="1" applyBorder="1" applyAlignment="1">
      <alignment horizontal="center" vertical="center"/>
    </xf>
    <xf numFmtId="0" fontId="49" fillId="4" borderId="28" xfId="0" applyFont="1" applyFill="1" applyBorder="1" applyAlignment="1">
      <alignment horizontal="center" vertical="center"/>
    </xf>
    <xf numFmtId="38" fontId="49" fillId="0" borderId="0" xfId="1" applyFont="1">
      <alignment vertical="center"/>
    </xf>
    <xf numFmtId="0" fontId="49" fillId="4" borderId="30" xfId="0" applyFont="1" applyFill="1" applyBorder="1" applyAlignment="1">
      <alignment horizontal="center" vertical="center" wrapText="1"/>
    </xf>
    <xf numFmtId="0" fontId="49" fillId="4" borderId="2" xfId="0" applyFont="1" applyFill="1" applyBorder="1" applyAlignment="1">
      <alignment horizontal="center" vertical="center" wrapText="1"/>
    </xf>
    <xf numFmtId="0" fontId="49" fillId="4" borderId="29" xfId="0" applyFont="1" applyFill="1" applyBorder="1" applyAlignment="1">
      <alignment horizontal="center" vertical="center" wrapText="1"/>
    </xf>
    <xf numFmtId="0" fontId="49" fillId="4" borderId="31" xfId="0" applyFont="1" applyFill="1" applyBorder="1" applyAlignment="1">
      <alignment horizontal="center" vertical="center" wrapText="1"/>
    </xf>
    <xf numFmtId="0" fontId="49" fillId="0" borderId="2" xfId="0" applyFont="1" applyBorder="1" applyAlignment="1" applyProtection="1">
      <alignment horizontal="center" vertical="center"/>
      <protection locked="0"/>
    </xf>
    <xf numFmtId="180" fontId="49" fillId="0" borderId="2" xfId="1" applyNumberFormat="1" applyFont="1" applyBorder="1">
      <alignment vertical="center"/>
    </xf>
    <xf numFmtId="180" fontId="49" fillId="0" borderId="2" xfId="1" applyNumberFormat="1" applyFont="1" applyBorder="1" applyProtection="1">
      <alignment vertical="center"/>
      <protection locked="0"/>
    </xf>
    <xf numFmtId="180" fontId="49" fillId="0" borderId="2" xfId="1" applyNumberFormat="1" applyFont="1" applyBorder="1" applyAlignment="1" applyProtection="1">
      <alignment vertical="center" wrapText="1"/>
    </xf>
    <xf numFmtId="180" fontId="49" fillId="0" borderId="2" xfId="1" applyNumberFormat="1" applyFont="1" applyBorder="1" applyAlignment="1" applyProtection="1">
      <alignment horizontal="center" vertical="center"/>
    </xf>
    <xf numFmtId="0" fontId="49" fillId="0" borderId="0" xfId="2" applyFont="1" applyAlignment="1">
      <alignment vertical="center"/>
    </xf>
    <xf numFmtId="0" fontId="16" fillId="0" borderId="2" xfId="3" applyFont="1" applyBorder="1" applyAlignment="1" applyProtection="1">
      <alignment horizontal="center" vertical="center" wrapText="1"/>
      <protection locked="0"/>
    </xf>
    <xf numFmtId="180" fontId="49" fillId="0" borderId="2" xfId="0" applyNumberFormat="1" applyFont="1" applyBorder="1">
      <alignment vertical="center"/>
    </xf>
    <xf numFmtId="0" fontId="49" fillId="4" borderId="2" xfId="0" applyFont="1" applyFill="1" applyBorder="1" applyAlignment="1">
      <alignment vertical="center" wrapText="1"/>
    </xf>
    <xf numFmtId="0" fontId="47" fillId="0" borderId="0" xfId="0" applyFont="1" applyAlignment="1">
      <alignment horizontal="left" vertical="center" wrapText="1"/>
    </xf>
    <xf numFmtId="0" fontId="0" fillId="0" borderId="0" xfId="0" applyAlignment="1">
      <alignment vertical="center" wrapText="1"/>
    </xf>
    <xf numFmtId="0" fontId="25" fillId="0" borderId="0" xfId="3" applyFont="1">
      <alignment vertical="center"/>
    </xf>
    <xf numFmtId="0" fontId="5" fillId="0" borderId="0" xfId="3" applyFont="1" applyAlignment="1">
      <alignment horizontal="right" vertical="center"/>
    </xf>
    <xf numFmtId="0" fontId="26" fillId="0" borderId="0" xfId="3" applyFont="1">
      <alignment vertical="center"/>
    </xf>
    <xf numFmtId="0" fontId="24" fillId="0" borderId="0" xfId="3" applyFont="1">
      <alignment vertical="center"/>
    </xf>
    <xf numFmtId="0" fontId="23" fillId="0" borderId="0" xfId="3" applyFont="1" applyAlignment="1">
      <alignment horizontal="center" vertical="center"/>
    </xf>
    <xf numFmtId="0" fontId="23" fillId="0" borderId="0" xfId="3" applyFont="1" applyAlignment="1">
      <alignment horizontal="left" vertical="center"/>
    </xf>
    <xf numFmtId="0" fontId="50" fillId="0" borderId="0" xfId="3" applyFont="1" applyAlignment="1">
      <alignment horizontal="left" vertical="center"/>
    </xf>
    <xf numFmtId="0" fontId="16" fillId="0" borderId="0" xfId="3" applyFont="1" applyAlignment="1">
      <alignment horizontal="left" vertical="center"/>
    </xf>
    <xf numFmtId="0" fontId="23" fillId="0" borderId="0" xfId="3" applyFont="1" applyAlignment="1"/>
    <xf numFmtId="0" fontId="23" fillId="0" borderId="0" xfId="3" applyFont="1">
      <alignment vertical="center"/>
    </xf>
    <xf numFmtId="0" fontId="23" fillId="0" borderId="0" xfId="3" applyFont="1" applyAlignment="1">
      <alignment vertical="center" wrapText="1"/>
    </xf>
    <xf numFmtId="0" fontId="5" fillId="0" borderId="0" xfId="3" applyFont="1" applyAlignment="1">
      <alignment horizontal="left" vertical="center"/>
    </xf>
    <xf numFmtId="0" fontId="5" fillId="0" borderId="0" xfId="3" applyFont="1" applyAlignment="1">
      <alignment horizontal="center" vertical="center"/>
    </xf>
    <xf numFmtId="0" fontId="23" fillId="0" borderId="0" xfId="3" applyFont="1" applyAlignment="1">
      <alignment horizontal="left"/>
    </xf>
    <xf numFmtId="0" fontId="49" fillId="0" borderId="0" xfId="3" applyFont="1" applyAlignment="1">
      <alignment horizontal="center" vertical="center" wrapText="1"/>
    </xf>
    <xf numFmtId="0" fontId="18" fillId="9" borderId="2" xfId="3" applyFont="1" applyFill="1" applyBorder="1" applyAlignment="1">
      <alignment horizontal="center" vertical="center"/>
    </xf>
    <xf numFmtId="0" fontId="23" fillId="0" borderId="0" xfId="3" applyFont="1" applyAlignment="1">
      <alignment horizontal="right" vertical="center"/>
    </xf>
    <xf numFmtId="0" fontId="19" fillId="0" borderId="0" xfId="3" applyFont="1" applyAlignment="1" applyProtection="1">
      <alignment horizontal="left" vertical="center" wrapText="1"/>
      <protection locked="0"/>
    </xf>
    <xf numFmtId="0" fontId="5" fillId="0" borderId="2" xfId="3" applyFont="1" applyBorder="1" applyAlignment="1" applyProtection="1">
      <alignment horizontal="center" vertical="center"/>
      <protection locked="0"/>
    </xf>
    <xf numFmtId="0" fontId="52" fillId="0" borderId="0" xfId="3" applyFont="1" applyProtection="1">
      <alignment vertical="center"/>
      <protection locked="0"/>
    </xf>
    <xf numFmtId="0" fontId="51" fillId="0" borderId="0" xfId="3" applyFont="1">
      <alignment vertical="center"/>
    </xf>
    <xf numFmtId="0" fontId="5" fillId="0" borderId="0" xfId="3" applyFont="1">
      <alignment vertical="center"/>
    </xf>
    <xf numFmtId="0" fontId="19" fillId="0" borderId="2" xfId="3" applyFont="1" applyBorder="1" applyAlignment="1">
      <alignment horizontal="center" vertical="center" wrapText="1"/>
    </xf>
    <xf numFmtId="0" fontId="51" fillId="0" borderId="0" xfId="3" applyFont="1" applyAlignment="1">
      <alignment horizontal="left" vertical="center"/>
    </xf>
    <xf numFmtId="0" fontId="19" fillId="0" borderId="0" xfId="3" applyFont="1" applyAlignment="1">
      <alignment horizontal="right" vertical="center" wrapText="1"/>
    </xf>
    <xf numFmtId="0" fontId="24" fillId="0" borderId="0" xfId="3" applyFont="1" applyAlignment="1">
      <alignment horizontal="right" vertical="center"/>
    </xf>
    <xf numFmtId="0" fontId="24" fillId="0" borderId="0" xfId="3" applyFont="1" applyAlignment="1">
      <alignment horizontal="center" vertical="center" wrapText="1"/>
    </xf>
    <xf numFmtId="0" fontId="5" fillId="0" borderId="2" xfId="3" applyFont="1" applyBorder="1" applyAlignment="1">
      <alignment horizontal="center" vertical="center" wrapText="1"/>
    </xf>
    <xf numFmtId="178" fontId="5" fillId="0" borderId="2" xfId="3" applyNumberFormat="1" applyFont="1" applyBorder="1" applyAlignment="1" applyProtection="1">
      <alignment horizontal="center" vertical="center" wrapText="1"/>
      <protection locked="0"/>
    </xf>
    <xf numFmtId="0" fontId="16" fillId="0" borderId="2" xfId="3" applyFont="1" applyBorder="1" applyAlignment="1">
      <alignment horizontal="center" vertical="center" wrapText="1"/>
    </xf>
    <xf numFmtId="0" fontId="5" fillId="0" borderId="30" xfId="3" applyFont="1" applyBorder="1" applyAlignment="1">
      <alignment horizontal="center" vertical="center" wrapText="1"/>
    </xf>
    <xf numFmtId="0" fontId="5" fillId="0" borderId="30" xfId="3" applyFont="1" applyBorder="1" applyAlignment="1" applyProtection="1">
      <alignment horizontal="center" vertical="center" wrapText="1"/>
      <protection locked="0"/>
    </xf>
    <xf numFmtId="0" fontId="5" fillId="0" borderId="16" xfId="3" applyFont="1" applyBorder="1" applyAlignment="1" applyProtection="1">
      <alignment horizontal="center" vertical="center" wrapText="1"/>
      <protection locked="0"/>
    </xf>
    <xf numFmtId="0" fontId="5" fillId="0" borderId="0" xfId="3" applyFont="1" applyAlignment="1">
      <alignment vertical="center" wrapText="1"/>
    </xf>
    <xf numFmtId="0" fontId="5" fillId="0" borderId="0" xfId="3" applyFont="1" applyAlignment="1">
      <alignment horizontal="right" vertical="center" wrapText="1"/>
    </xf>
    <xf numFmtId="0" fontId="5" fillId="0" borderId="0" xfId="3" applyFont="1" applyAlignment="1">
      <alignment horizontal="center" vertical="center" wrapText="1"/>
    </xf>
    <xf numFmtId="58" fontId="18" fillId="0" borderId="2" xfId="3" applyNumberFormat="1" applyFont="1" applyBorder="1" applyAlignment="1" applyProtection="1">
      <alignment horizontal="center" vertical="center"/>
      <protection locked="0"/>
    </xf>
    <xf numFmtId="0" fontId="18" fillId="0" borderId="2" xfId="3" applyFont="1" applyBorder="1" applyAlignment="1" applyProtection="1">
      <alignment horizontal="center" vertical="center"/>
      <protection locked="0"/>
    </xf>
    <xf numFmtId="0" fontId="24" fillId="0" borderId="0" xfId="3" applyFont="1" applyAlignment="1">
      <alignment horizontal="center" vertical="center"/>
    </xf>
    <xf numFmtId="0" fontId="18" fillId="0" borderId="2" xfId="2" applyFont="1" applyBorder="1" applyAlignment="1" applyProtection="1">
      <alignment horizontal="center" vertical="center" wrapText="1"/>
      <protection locked="0"/>
    </xf>
    <xf numFmtId="0" fontId="47" fillId="0" borderId="16" xfId="0" applyFont="1" applyBorder="1" applyAlignment="1">
      <alignment horizontal="center" vertical="center"/>
    </xf>
    <xf numFmtId="0" fontId="47" fillId="0" borderId="18" xfId="0" applyFont="1" applyBorder="1" applyAlignment="1">
      <alignment horizontal="center" vertical="center"/>
    </xf>
    <xf numFmtId="0" fontId="47" fillId="0" borderId="2" xfId="0" applyFont="1" applyBorder="1" applyAlignment="1">
      <alignment horizontal="center" vertical="center"/>
    </xf>
    <xf numFmtId="0" fontId="47" fillId="0" borderId="30" xfId="0" applyFont="1" applyBorder="1" applyAlignment="1">
      <alignment horizontal="center" vertical="center"/>
    </xf>
    <xf numFmtId="0" fontId="47" fillId="0" borderId="29" xfId="0" applyFont="1" applyBorder="1" applyAlignment="1">
      <alignment horizontal="center" vertical="center" wrapText="1"/>
    </xf>
    <xf numFmtId="58" fontId="19" fillId="0" borderId="2" xfId="3" applyNumberFormat="1" applyFont="1" applyBorder="1" applyAlignment="1" applyProtection="1">
      <alignment horizontal="center" vertical="center"/>
      <protection locked="0"/>
    </xf>
    <xf numFmtId="0" fontId="19" fillId="0" borderId="2" xfId="3" applyFont="1" applyBorder="1" applyAlignment="1" applyProtection="1">
      <alignment horizontal="center" vertical="center" wrapText="1"/>
      <protection locked="0"/>
    </xf>
    <xf numFmtId="0" fontId="19" fillId="0" borderId="2" xfId="3" applyFont="1" applyBorder="1" applyAlignment="1" applyProtection="1">
      <alignment horizontal="center" vertical="center"/>
      <protection locked="0"/>
    </xf>
    <xf numFmtId="0" fontId="0" fillId="0" borderId="0" xfId="0" applyAlignment="1">
      <alignment horizontal="left" vertical="center" indent="2"/>
    </xf>
    <xf numFmtId="0" fontId="49" fillId="0" borderId="0" xfId="0" applyFont="1" applyAlignment="1">
      <alignment horizontal="right" vertical="center"/>
    </xf>
    <xf numFmtId="0" fontId="7" fillId="0" borderId="0" xfId="2" applyFont="1" applyAlignment="1">
      <alignment horizontal="center" vertical="center"/>
    </xf>
    <xf numFmtId="0" fontId="10" fillId="0" borderId="0" xfId="2" applyFont="1" applyAlignment="1">
      <alignment horizontal="left" vertical="center"/>
    </xf>
    <xf numFmtId="176" fontId="11" fillId="0" borderId="1" xfId="2" applyNumberFormat="1" applyFont="1" applyBorder="1" applyAlignment="1" applyProtection="1">
      <alignment horizontal="left" vertical="center" indent="3"/>
      <protection locked="0"/>
    </xf>
    <xf numFmtId="176" fontId="62" fillId="0" borderId="17" xfId="3" applyNumberFormat="1" applyFont="1" applyBorder="1" applyAlignment="1" applyProtection="1">
      <alignment horizontal="left" vertical="center" indent="3"/>
      <protection locked="0"/>
    </xf>
    <xf numFmtId="31" fontId="11" fillId="0" borderId="1" xfId="2" applyNumberFormat="1" applyFont="1" applyBorder="1" applyAlignment="1" applyProtection="1">
      <alignment horizontal="left" vertical="center" indent="3"/>
      <protection locked="0"/>
    </xf>
    <xf numFmtId="0" fontId="62" fillId="0" borderId="17" xfId="3" applyFont="1" applyBorder="1" applyAlignment="1" applyProtection="1">
      <alignment horizontal="left" vertical="center" indent="3"/>
      <protection locked="0"/>
    </xf>
    <xf numFmtId="0" fontId="3" fillId="0" borderId="0" xfId="2" applyFont="1" applyAlignment="1">
      <alignment horizontal="left" vertical="center" wrapText="1"/>
    </xf>
    <xf numFmtId="0" fontId="10" fillId="0" borderId="2" xfId="2" applyFont="1" applyBorder="1" applyAlignment="1">
      <alignment horizontal="left" vertical="center" wrapText="1"/>
    </xf>
    <xf numFmtId="0" fontId="10" fillId="0" borderId="2" xfId="2" applyFont="1" applyBorder="1" applyAlignment="1">
      <alignment horizontal="left" vertical="center"/>
    </xf>
    <xf numFmtId="0" fontId="10" fillId="0" borderId="11" xfId="2" applyFont="1" applyBorder="1" applyAlignment="1">
      <alignment horizontal="center" vertical="center"/>
    </xf>
    <xf numFmtId="0" fontId="10" fillId="0" borderId="2" xfId="2" applyFont="1" applyBorder="1" applyAlignment="1">
      <alignment vertical="center" wrapText="1"/>
    </xf>
    <xf numFmtId="0" fontId="10" fillId="0" borderId="2" xfId="2" applyFont="1" applyBorder="1" applyAlignment="1">
      <alignment vertical="center"/>
    </xf>
    <xf numFmtId="0" fontId="11" fillId="0" borderId="29" xfId="2" applyFont="1" applyBorder="1" applyAlignment="1" applyProtection="1">
      <alignment horizontal="left" vertical="center" indent="3"/>
      <protection locked="0"/>
    </xf>
    <xf numFmtId="0" fontId="11" fillId="0" borderId="31" xfId="2" applyFont="1" applyBorder="1" applyAlignment="1" applyProtection="1">
      <alignment horizontal="left" vertical="center" indent="3"/>
      <protection locked="0"/>
    </xf>
    <xf numFmtId="0" fontId="12" fillId="0" borderId="15" xfId="2" applyFont="1" applyBorder="1" applyAlignment="1" applyProtection="1">
      <alignment horizontal="left" vertical="center" indent="1"/>
      <protection locked="0"/>
    </xf>
    <xf numFmtId="0" fontId="63" fillId="0" borderId="15" xfId="2" applyFont="1" applyBorder="1" applyAlignment="1" applyProtection="1">
      <alignment horizontal="left" vertical="center" indent="1"/>
      <protection locked="0"/>
    </xf>
    <xf numFmtId="0" fontId="3" fillId="0" borderId="2" xfId="2" applyFont="1" applyBorder="1" applyAlignment="1">
      <alignment horizontal="left" vertical="center" wrapText="1"/>
    </xf>
    <xf numFmtId="0" fontId="3" fillId="0" borderId="2" xfId="2" applyFont="1" applyBorder="1" applyAlignment="1">
      <alignment horizontal="left" vertical="center"/>
    </xf>
    <xf numFmtId="0" fontId="47" fillId="0" borderId="0" xfId="0" applyFont="1">
      <alignment vertical="center"/>
    </xf>
    <xf numFmtId="0" fontId="0" fillId="0" borderId="0" xfId="0">
      <alignment vertical="center"/>
    </xf>
    <xf numFmtId="0" fontId="51" fillId="0" borderId="0" xfId="0" applyFont="1">
      <alignment vertical="center"/>
    </xf>
    <xf numFmtId="0" fontId="49" fillId="0" borderId="0" xfId="0" applyFont="1">
      <alignment vertical="center"/>
    </xf>
    <xf numFmtId="0" fontId="13" fillId="0" borderId="0" xfId="0" applyFont="1" applyAlignment="1">
      <alignment horizontal="center" vertical="center"/>
    </xf>
    <xf numFmtId="0" fontId="47" fillId="0" borderId="16" xfId="0" applyFont="1" applyBorder="1" applyAlignment="1">
      <alignment vertical="center" wrapText="1"/>
    </xf>
    <xf numFmtId="0" fontId="47" fillId="0" borderId="30" xfId="0" applyFont="1" applyBorder="1" applyAlignment="1">
      <alignment vertical="center" wrapText="1"/>
    </xf>
    <xf numFmtId="0" fontId="47" fillId="0" borderId="16" xfId="0" applyFont="1" applyBorder="1" applyAlignment="1">
      <alignment horizontal="center" vertical="center" wrapText="1"/>
    </xf>
    <xf numFmtId="0" fontId="47" fillId="0" borderId="30" xfId="0" applyFont="1" applyBorder="1" applyAlignment="1">
      <alignment horizontal="center" vertical="center" wrapText="1"/>
    </xf>
    <xf numFmtId="0" fontId="47" fillId="0" borderId="2" xfId="0" applyFont="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176" fontId="19" fillId="0" borderId="1" xfId="0" applyNumberFormat="1" applyFont="1" applyBorder="1" applyAlignment="1" applyProtection="1">
      <alignment horizontal="center" vertical="center"/>
      <protection locked="0"/>
    </xf>
    <xf numFmtId="0" fontId="0" fillId="0" borderId="17" xfId="0" applyBorder="1" applyProtection="1">
      <alignment vertical="center"/>
      <protection locked="0"/>
    </xf>
    <xf numFmtId="0" fontId="19" fillId="0" borderId="1" xfId="0" applyFont="1" applyBorder="1" applyAlignment="1">
      <alignment horizontal="center" vertical="center" wrapText="1"/>
    </xf>
    <xf numFmtId="0" fontId="0" fillId="0" borderId="17" xfId="0" applyBorder="1" applyAlignment="1">
      <alignment vertical="center" wrapText="1"/>
    </xf>
    <xf numFmtId="0" fontId="19" fillId="0" borderId="1" xfId="0" applyFont="1" applyBorder="1" applyAlignment="1">
      <alignment horizontal="center" vertical="center"/>
    </xf>
    <xf numFmtId="0" fontId="0" fillId="0" borderId="17" xfId="0" applyBorder="1">
      <alignment vertical="center"/>
    </xf>
    <xf numFmtId="0" fontId="47" fillId="0" borderId="2" xfId="0" applyFont="1" applyBorder="1" applyAlignment="1">
      <alignment horizontal="center" vertical="center" wrapText="1"/>
    </xf>
    <xf numFmtId="0" fontId="0" fillId="0" borderId="2" xfId="0" applyBorder="1" applyAlignment="1">
      <alignment horizontal="center" vertical="center" wrapText="1"/>
    </xf>
    <xf numFmtId="0" fontId="19" fillId="0" borderId="2" xfId="0" applyFont="1" applyBorder="1" applyAlignment="1">
      <alignment vertical="center" wrapText="1"/>
    </xf>
    <xf numFmtId="0" fontId="67" fillId="0" borderId="2" xfId="0" applyFont="1" applyBorder="1" applyAlignment="1">
      <alignment vertical="center" wrapText="1"/>
    </xf>
    <xf numFmtId="0" fontId="47" fillId="0" borderId="2" xfId="0" applyFont="1" applyBorder="1" applyAlignment="1">
      <alignment vertical="center" wrapText="1"/>
    </xf>
    <xf numFmtId="0" fontId="0" fillId="0" borderId="2" xfId="0" applyBorder="1" applyAlignment="1">
      <alignment vertical="center" wrapText="1"/>
    </xf>
    <xf numFmtId="0" fontId="54" fillId="0" borderId="2" xfId="0" applyFont="1" applyBorder="1" applyAlignment="1">
      <alignment vertical="center" wrapText="1"/>
    </xf>
    <xf numFmtId="0" fontId="44" fillId="0" borderId="2" xfId="0" applyFont="1" applyBorder="1" applyAlignment="1">
      <alignment vertical="center" wrapText="1"/>
    </xf>
    <xf numFmtId="0" fontId="0" fillId="0" borderId="2" xfId="0" applyBorder="1" applyAlignment="1" applyProtection="1">
      <alignment vertical="center" wrapText="1"/>
      <protection locked="0"/>
    </xf>
    <xf numFmtId="0" fontId="19" fillId="0" borderId="2" xfId="0" applyFont="1" applyBorder="1" applyAlignment="1">
      <alignment horizontal="center" vertical="center" wrapText="1"/>
    </xf>
    <xf numFmtId="0" fontId="67" fillId="0" borderId="2" xfId="0" applyFont="1" applyBorder="1" applyAlignment="1">
      <alignment horizontal="center" vertical="center" wrapText="1"/>
    </xf>
    <xf numFmtId="0" fontId="18" fillId="2" borderId="1" xfId="0" applyFont="1" applyFill="1" applyBorder="1" applyAlignment="1">
      <alignment horizontal="center" vertical="center"/>
    </xf>
    <xf numFmtId="0" fontId="19" fillId="0" borderId="0" xfId="0" applyFont="1" applyAlignment="1" applyProtection="1">
      <alignment horizontal="center" vertical="center"/>
      <protection locked="0"/>
    </xf>
    <xf numFmtId="0" fontId="0" fillId="0" borderId="0" xfId="0" applyProtection="1">
      <alignment vertical="center"/>
      <protection locked="0"/>
    </xf>
    <xf numFmtId="0" fontId="0" fillId="0" borderId="32" xfId="0" applyBorder="1" applyAlignment="1">
      <alignment horizontal="center" vertical="center" wrapText="1"/>
    </xf>
    <xf numFmtId="0" fontId="0" fillId="0" borderId="30" xfId="0" applyBorder="1" applyAlignment="1">
      <alignment horizontal="center" vertical="center" wrapText="1"/>
    </xf>
    <xf numFmtId="0" fontId="22" fillId="0" borderId="0" xfId="0" applyFont="1" applyAlignment="1">
      <alignment horizontal="right" vertical="center"/>
    </xf>
    <xf numFmtId="0" fontId="64" fillId="0" borderId="15" xfId="0" applyFont="1" applyBorder="1">
      <alignment vertical="center"/>
    </xf>
    <xf numFmtId="0" fontId="23" fillId="0" borderId="0" xfId="0" applyFont="1" applyAlignment="1" applyProtection="1">
      <alignment vertical="center" wrapText="1"/>
      <protection locked="0"/>
    </xf>
    <xf numFmtId="0" fontId="65" fillId="0" borderId="0" xfId="0" applyFont="1" applyAlignment="1">
      <alignment vertical="center" wrapText="1"/>
    </xf>
    <xf numFmtId="0" fontId="65" fillId="0" borderId="15" xfId="0" applyFont="1" applyBorder="1" applyAlignment="1">
      <alignment vertical="center" wrapText="1"/>
    </xf>
    <xf numFmtId="0" fontId="3" fillId="0" borderId="18" xfId="0" applyFont="1" applyBorder="1" applyAlignment="1" applyProtection="1">
      <alignment vertical="center" wrapText="1"/>
      <protection locked="0"/>
    </xf>
    <xf numFmtId="0" fontId="0" fillId="0" borderId="11" xfId="0" applyBorder="1" applyAlignment="1" applyProtection="1">
      <alignment vertical="center" wrapText="1"/>
      <protection locked="0"/>
    </xf>
    <xf numFmtId="0" fontId="0" fillId="0" borderId="26" xfId="0" applyBorder="1" applyAlignment="1" applyProtection="1">
      <alignment vertical="center" wrapText="1"/>
      <protection locked="0"/>
    </xf>
    <xf numFmtId="0" fontId="0" fillId="0" borderId="29" xfId="0" applyBorder="1" applyAlignment="1" applyProtection="1">
      <alignment vertical="center" wrapText="1"/>
      <protection locked="0"/>
    </xf>
    <xf numFmtId="0" fontId="0" fillId="0" borderId="15" xfId="0" applyBorder="1" applyAlignment="1" applyProtection="1">
      <alignment vertical="center" wrapText="1"/>
      <protection locked="0"/>
    </xf>
    <xf numFmtId="0" fontId="0" fillId="0" borderId="31" xfId="0" applyBorder="1" applyAlignment="1" applyProtection="1">
      <alignment vertical="center" wrapText="1"/>
      <protection locked="0"/>
    </xf>
    <xf numFmtId="0" fontId="66" fillId="0" borderId="25" xfId="0" applyFont="1" applyBorder="1">
      <alignment vertical="center"/>
    </xf>
    <xf numFmtId="0" fontId="47" fillId="0" borderId="16" xfId="3" applyFont="1" applyBorder="1" applyAlignment="1" applyProtection="1">
      <alignment vertical="center" wrapText="1"/>
      <protection locked="0"/>
    </xf>
    <xf numFmtId="0" fontId="49" fillId="0" borderId="32" xfId="3" applyFont="1" applyBorder="1" applyAlignment="1" applyProtection="1">
      <alignment vertical="center" wrapText="1"/>
      <protection locked="0"/>
    </xf>
    <xf numFmtId="0" fontId="49" fillId="0" borderId="30" xfId="3" applyFont="1" applyBorder="1" applyAlignment="1" applyProtection="1">
      <alignment vertical="center" wrapText="1"/>
      <protection locked="0"/>
    </xf>
    <xf numFmtId="0" fontId="16" fillId="0" borderId="1" xfId="3" applyFont="1" applyBorder="1" applyAlignment="1" applyProtection="1">
      <alignment horizontal="center" vertical="center" wrapText="1"/>
      <protection locked="0"/>
    </xf>
    <xf numFmtId="0" fontId="43" fillId="0" borderId="17" xfId="3" applyBorder="1" applyAlignment="1" applyProtection="1">
      <alignment vertical="center" wrapText="1"/>
      <protection locked="0"/>
    </xf>
    <xf numFmtId="0" fontId="5" fillId="0" borderId="1" xfId="3" applyFont="1" applyBorder="1" applyAlignment="1" applyProtection="1">
      <alignment horizontal="center" vertical="center"/>
      <protection locked="0"/>
    </xf>
    <xf numFmtId="0" fontId="0" fillId="0" borderId="25" xfId="0" applyBorder="1" applyProtection="1">
      <alignment vertical="center"/>
      <protection locked="0"/>
    </xf>
    <xf numFmtId="0" fontId="20" fillId="0" borderId="0" xfId="3" applyFont="1" applyAlignment="1">
      <alignment horizontal="center" vertical="center"/>
    </xf>
    <xf numFmtId="0" fontId="18" fillId="4" borderId="1" xfId="3" applyFont="1" applyFill="1" applyBorder="1" applyAlignment="1">
      <alignment horizontal="center" vertical="center"/>
    </xf>
    <xf numFmtId="0" fontId="18" fillId="4" borderId="25" xfId="3" applyFont="1" applyFill="1" applyBorder="1" applyAlignment="1">
      <alignment horizontal="center" vertical="center"/>
    </xf>
    <xf numFmtId="0" fontId="22" fillId="0" borderId="0" xfId="3" applyFont="1" applyAlignment="1">
      <alignment horizontal="right" vertical="center"/>
    </xf>
    <xf numFmtId="0" fontId="15" fillId="0" borderId="15" xfId="3" applyFont="1" applyBorder="1" applyAlignment="1">
      <alignment horizontal="right" vertical="center"/>
    </xf>
    <xf numFmtId="0" fontId="23" fillId="0" borderId="0" xfId="3" applyFont="1" applyAlignment="1">
      <alignment horizontal="left" vertical="center" wrapText="1"/>
    </xf>
    <xf numFmtId="0" fontId="16" fillId="0" borderId="0" xfId="3" applyFont="1" applyAlignment="1">
      <alignment horizontal="left" vertical="center"/>
    </xf>
    <xf numFmtId="0" fontId="16" fillId="0" borderId="15" xfId="3" applyFont="1" applyBorder="1" applyAlignment="1">
      <alignment horizontal="left" vertical="center"/>
    </xf>
    <xf numFmtId="0" fontId="18" fillId="4" borderId="17" xfId="3" applyFont="1" applyFill="1" applyBorder="1" applyAlignment="1">
      <alignment horizontal="center" vertical="center"/>
    </xf>
    <xf numFmtId="0" fontId="18" fillId="9" borderId="1" xfId="3" applyFont="1" applyFill="1" applyBorder="1" applyAlignment="1">
      <alignment horizontal="center" vertical="center"/>
    </xf>
    <xf numFmtId="0" fontId="0" fillId="0" borderId="25" xfId="0" applyBorder="1">
      <alignment vertical="center"/>
    </xf>
    <xf numFmtId="0" fontId="5" fillId="8" borderId="2" xfId="3" applyFont="1" applyFill="1" applyBorder="1" applyAlignment="1" applyProtection="1">
      <alignment horizontal="left" vertical="center" wrapText="1"/>
      <protection locked="0"/>
    </xf>
    <xf numFmtId="0" fontId="16" fillId="8" borderId="2" xfId="3" applyFont="1" applyFill="1" applyBorder="1" applyAlignment="1" applyProtection="1">
      <alignment vertical="center" wrapText="1"/>
      <protection locked="0"/>
    </xf>
    <xf numFmtId="0" fontId="5" fillId="8" borderId="2" xfId="3" applyFont="1" applyFill="1" applyBorder="1" applyAlignment="1" applyProtection="1">
      <alignment horizontal="center" vertical="center" wrapText="1"/>
      <protection locked="0"/>
    </xf>
    <xf numFmtId="0" fontId="5" fillId="8" borderId="2" xfId="3" applyFont="1" applyFill="1" applyBorder="1" applyAlignment="1" applyProtection="1">
      <alignment vertical="center" wrapText="1"/>
      <protection locked="0"/>
    </xf>
    <xf numFmtId="0" fontId="27" fillId="0" borderId="0" xfId="3" applyFont="1" applyAlignment="1">
      <alignment horizontal="left" vertical="center"/>
    </xf>
    <xf numFmtId="0" fontId="26" fillId="0" borderId="0" xfId="3" applyFont="1" applyAlignment="1">
      <alignment horizontal="left" vertical="center"/>
    </xf>
    <xf numFmtId="0" fontId="62" fillId="0" borderId="0" xfId="3" applyFont="1">
      <alignment vertical="center"/>
    </xf>
    <xf numFmtId="0" fontId="19" fillId="9" borderId="1" xfId="3" applyFont="1" applyFill="1" applyBorder="1" applyAlignment="1">
      <alignment horizontal="center" vertical="center" wrapText="1"/>
    </xf>
    <xf numFmtId="0" fontId="19" fillId="9" borderId="25" xfId="3" applyFont="1" applyFill="1" applyBorder="1" applyAlignment="1">
      <alignment horizontal="center" vertical="center" wrapText="1"/>
    </xf>
    <xf numFmtId="0" fontId="19" fillId="9" borderId="17" xfId="3" applyFont="1" applyFill="1" applyBorder="1" applyAlignment="1">
      <alignment horizontal="center" vertical="center" wrapText="1"/>
    </xf>
    <xf numFmtId="0" fontId="18" fillId="4" borderId="18" xfId="3" applyFont="1" applyFill="1" applyBorder="1" applyAlignment="1">
      <alignment horizontal="center" vertical="center" wrapText="1"/>
    </xf>
    <xf numFmtId="0" fontId="43" fillId="0" borderId="11" xfId="3" applyBorder="1" applyAlignment="1">
      <alignment vertical="center" wrapText="1"/>
    </xf>
    <xf numFmtId="0" fontId="43" fillId="0" borderId="26" xfId="3" applyBorder="1" applyAlignment="1">
      <alignment vertical="center" wrapText="1"/>
    </xf>
    <xf numFmtId="0" fontId="43" fillId="0" borderId="27" xfId="3" applyBorder="1" applyAlignment="1">
      <alignment vertical="center" wrapText="1"/>
    </xf>
    <xf numFmtId="0" fontId="43" fillId="0" borderId="0" xfId="3" applyAlignment="1">
      <alignment vertical="center" wrapText="1"/>
    </xf>
    <xf numFmtId="0" fontId="43" fillId="0" borderId="28" xfId="3" applyBorder="1" applyAlignment="1">
      <alignment vertical="center" wrapText="1"/>
    </xf>
    <xf numFmtId="0" fontId="43" fillId="0" borderId="29" xfId="3" applyBorder="1" applyAlignment="1">
      <alignment vertical="center" wrapText="1"/>
    </xf>
    <xf numFmtId="0" fontId="43" fillId="0" borderId="15" xfId="3" applyBorder="1" applyAlignment="1">
      <alignment vertical="center" wrapText="1"/>
    </xf>
    <xf numFmtId="0" fontId="43" fillId="0" borderId="31" xfId="3" applyBorder="1" applyAlignment="1">
      <alignment vertical="center" wrapText="1"/>
    </xf>
    <xf numFmtId="0" fontId="18" fillId="4" borderId="1" xfId="3" applyFont="1" applyFill="1" applyBorder="1" applyAlignment="1">
      <alignment horizontal="center" vertical="center" wrapText="1"/>
    </xf>
    <xf numFmtId="0" fontId="18" fillId="4" borderId="25" xfId="3" applyFont="1" applyFill="1" applyBorder="1" applyAlignment="1">
      <alignment horizontal="center" vertical="center" wrapText="1"/>
    </xf>
    <xf numFmtId="0" fontId="18" fillId="4" borderId="17" xfId="3" applyFont="1" applyFill="1" applyBorder="1" applyAlignment="1">
      <alignment horizontal="center" vertical="center" wrapText="1"/>
    </xf>
    <xf numFmtId="0" fontId="59" fillId="0" borderId="17" xfId="3" applyFont="1" applyBorder="1" applyAlignment="1">
      <alignment vertical="center" wrapText="1"/>
    </xf>
    <xf numFmtId="0" fontId="18" fillId="4" borderId="29" xfId="3" applyFont="1" applyFill="1" applyBorder="1" applyAlignment="1">
      <alignment horizontal="center" vertical="center" wrapText="1"/>
    </xf>
    <xf numFmtId="0" fontId="19" fillId="0" borderId="18" xfId="3" applyFont="1" applyBorder="1" applyAlignment="1">
      <alignment vertical="center" wrapText="1"/>
    </xf>
    <xf numFmtId="0" fontId="16" fillId="0" borderId="11" xfId="3" applyFont="1" applyBorder="1" applyAlignment="1">
      <alignment vertical="center" wrapText="1"/>
    </xf>
    <xf numFmtId="0" fontId="16" fillId="0" borderId="26" xfId="3" applyFont="1" applyBorder="1" applyAlignment="1">
      <alignment vertical="center" wrapText="1"/>
    </xf>
    <xf numFmtId="0" fontId="16" fillId="0" borderId="27" xfId="3" applyFont="1" applyBorder="1" applyAlignment="1">
      <alignment vertical="center" wrapText="1"/>
    </xf>
    <xf numFmtId="0" fontId="16" fillId="0" borderId="0" xfId="3" applyFont="1" applyAlignment="1">
      <alignment vertical="center" wrapText="1"/>
    </xf>
    <xf numFmtId="0" fontId="16" fillId="0" borderId="28" xfId="3" applyFont="1" applyBorder="1" applyAlignment="1">
      <alignment vertical="center" wrapText="1"/>
    </xf>
    <xf numFmtId="0" fontId="16" fillId="0" borderId="29" xfId="3" applyFont="1" applyBorder="1" applyAlignment="1">
      <alignment vertical="center" wrapText="1"/>
    </xf>
    <xf numFmtId="0" fontId="16" fillId="0" borderId="15" xfId="3" applyFont="1" applyBorder="1" applyAlignment="1">
      <alignment vertical="center" wrapText="1"/>
    </xf>
    <xf numFmtId="0" fontId="16" fillId="0" borderId="31" xfId="3" applyFont="1" applyBorder="1" applyAlignment="1">
      <alignment vertical="center" wrapText="1"/>
    </xf>
    <xf numFmtId="0" fontId="18" fillId="0" borderId="1" xfId="3" applyFont="1" applyBorder="1" applyAlignment="1">
      <alignment vertical="center" wrapText="1"/>
    </xf>
    <xf numFmtId="0" fontId="67" fillId="0" borderId="25" xfId="0" applyFont="1" applyBorder="1" applyAlignment="1">
      <alignment vertical="center" wrapText="1"/>
    </xf>
    <xf numFmtId="0" fontId="67" fillId="0" borderId="17" xfId="0" applyFont="1" applyBorder="1" applyAlignment="1">
      <alignment vertical="center" wrapText="1"/>
    </xf>
    <xf numFmtId="0" fontId="18" fillId="0" borderId="18" xfId="3" applyFont="1" applyBorder="1" applyAlignment="1">
      <alignment vertical="center" wrapText="1"/>
    </xf>
    <xf numFmtId="0" fontId="18" fillId="0" borderId="16" xfId="3" applyFont="1" applyBorder="1" applyAlignment="1">
      <alignment horizontal="center" vertical="center" wrapText="1"/>
    </xf>
    <xf numFmtId="0" fontId="18" fillId="0" borderId="30" xfId="3" applyFont="1" applyBorder="1" applyAlignment="1">
      <alignment horizontal="center" vertical="center" wrapText="1"/>
    </xf>
    <xf numFmtId="0" fontId="5" fillId="0" borderId="32" xfId="3" applyFont="1" applyBorder="1" applyAlignment="1" applyProtection="1">
      <alignment horizontal="center" vertical="center" wrapText="1"/>
      <protection locked="0"/>
    </xf>
    <xf numFmtId="0" fontId="16" fillId="0" borderId="30" xfId="3" applyFont="1" applyBorder="1" applyAlignment="1" applyProtection="1">
      <alignment horizontal="center" vertical="center" wrapText="1"/>
      <protection locked="0"/>
    </xf>
    <xf numFmtId="0" fontId="16" fillId="0" borderId="16" xfId="3" applyFont="1" applyBorder="1" applyAlignment="1">
      <alignment horizontal="center" vertical="center" wrapText="1"/>
    </xf>
    <xf numFmtId="0" fontId="18" fillId="0" borderId="18" xfId="3" applyFont="1" applyBorder="1" applyAlignment="1">
      <alignment horizontal="left" vertical="center" wrapText="1"/>
    </xf>
    <xf numFmtId="0" fontId="19" fillId="0" borderId="11" xfId="3" applyFont="1" applyBorder="1" applyAlignment="1">
      <alignment horizontal="left" vertical="center" wrapText="1"/>
    </xf>
    <xf numFmtId="0" fontId="19" fillId="0" borderId="26" xfId="3" applyFont="1" applyBorder="1" applyAlignment="1">
      <alignment horizontal="left" vertical="center" wrapText="1"/>
    </xf>
    <xf numFmtId="0" fontId="19" fillId="0" borderId="27" xfId="3" applyFont="1" applyBorder="1" applyAlignment="1">
      <alignment horizontal="left" vertical="center" wrapText="1"/>
    </xf>
    <xf numFmtId="0" fontId="19" fillId="0" borderId="0" xfId="3" applyFont="1" applyAlignment="1">
      <alignment horizontal="left" vertical="center" wrapText="1"/>
    </xf>
    <xf numFmtId="0" fontId="19" fillId="0" borderId="28" xfId="3" applyFont="1" applyBorder="1" applyAlignment="1">
      <alignment horizontal="left" vertical="center" wrapText="1"/>
    </xf>
    <xf numFmtId="0" fontId="19" fillId="0" borderId="29" xfId="3" applyFont="1" applyBorder="1" applyAlignment="1">
      <alignment horizontal="left" vertical="center" wrapText="1"/>
    </xf>
    <xf numFmtId="0" fontId="19" fillId="0" borderId="15" xfId="3" applyFont="1" applyBorder="1" applyAlignment="1">
      <alignment horizontal="left" vertical="center" wrapText="1"/>
    </xf>
    <xf numFmtId="0" fontId="19" fillId="0" borderId="31" xfId="3" applyFont="1" applyBorder="1" applyAlignment="1">
      <alignment horizontal="left" vertical="center" wrapText="1"/>
    </xf>
    <xf numFmtId="0" fontId="5" fillId="0" borderId="16" xfId="3" applyFont="1" applyBorder="1" applyAlignment="1" applyProtection="1">
      <alignment horizontal="center" vertical="center" wrapText="1"/>
      <protection locked="0"/>
    </xf>
    <xf numFmtId="0" fontId="19" fillId="0" borderId="18" xfId="3" applyFont="1" applyBorder="1" applyAlignment="1">
      <alignment horizontal="left" vertical="center" wrapText="1"/>
    </xf>
    <xf numFmtId="0" fontId="18" fillId="0" borderId="11" xfId="3" applyFont="1" applyBorder="1" applyAlignment="1">
      <alignment horizontal="left" vertical="center" wrapText="1"/>
    </xf>
    <xf numFmtId="0" fontId="18" fillId="0" borderId="26" xfId="3" applyFont="1" applyBorder="1" applyAlignment="1">
      <alignment horizontal="left" vertical="center" wrapText="1"/>
    </xf>
    <xf numFmtId="0" fontId="18" fillId="0" borderId="27" xfId="3" applyFont="1" applyBorder="1" applyAlignment="1">
      <alignment horizontal="left" vertical="center" wrapText="1"/>
    </xf>
    <xf numFmtId="0" fontId="18" fillId="0" borderId="0" xfId="3" applyFont="1" applyAlignment="1">
      <alignment horizontal="left" vertical="center" wrapText="1"/>
    </xf>
    <xf numFmtId="0" fontId="18" fillId="0" borderId="28" xfId="3" applyFont="1" applyBorder="1" applyAlignment="1">
      <alignment horizontal="left" vertical="center" wrapText="1"/>
    </xf>
    <xf numFmtId="0" fontId="67" fillId="0" borderId="29" xfId="0" applyFont="1" applyBorder="1" applyAlignment="1">
      <alignment vertical="center" wrapText="1"/>
    </xf>
    <xf numFmtId="0" fontId="67" fillId="0" borderId="15" xfId="0" applyFont="1" applyBorder="1" applyAlignment="1">
      <alignment vertical="center" wrapText="1"/>
    </xf>
    <xf numFmtId="0" fontId="67" fillId="0" borderId="31" xfId="0" applyFont="1" applyBorder="1" applyAlignment="1">
      <alignment vertical="center" wrapText="1"/>
    </xf>
    <xf numFmtId="0" fontId="67" fillId="0" borderId="30" xfId="0" applyFont="1" applyBorder="1" applyAlignment="1">
      <alignment vertical="center" wrapText="1"/>
    </xf>
    <xf numFmtId="0" fontId="0" fillId="0" borderId="30" xfId="0" applyBorder="1" applyAlignment="1" applyProtection="1">
      <alignment vertical="center" wrapText="1"/>
      <protection locked="0"/>
    </xf>
    <xf numFmtId="0" fontId="19" fillId="0" borderId="11" xfId="3" applyFont="1" applyBorder="1" applyAlignment="1">
      <alignment vertical="center" wrapText="1"/>
    </xf>
    <xf numFmtId="0" fontId="19" fillId="0" borderId="27" xfId="3" applyFont="1" applyBorder="1" applyAlignment="1">
      <alignment vertical="center" wrapText="1"/>
    </xf>
    <xf numFmtId="0" fontId="19" fillId="0" borderId="0" xfId="3" applyFont="1" applyAlignment="1">
      <alignment vertical="center" wrapText="1"/>
    </xf>
    <xf numFmtId="0" fontId="67" fillId="0" borderId="30" xfId="0" applyFont="1" applyBorder="1" applyAlignment="1">
      <alignment horizontal="center" vertical="center" wrapText="1"/>
    </xf>
    <xf numFmtId="0" fontId="0" fillId="0" borderId="30" xfId="0" applyBorder="1" applyAlignment="1" applyProtection="1">
      <alignment horizontal="center" vertical="center" wrapText="1"/>
      <protection locked="0"/>
    </xf>
    <xf numFmtId="0" fontId="0" fillId="0" borderId="30" xfId="0" applyBorder="1" applyAlignment="1">
      <alignment vertical="center" wrapText="1"/>
    </xf>
    <xf numFmtId="0" fontId="5" fillId="8" borderId="2" xfId="3" applyFont="1" applyFill="1" applyBorder="1" applyAlignment="1">
      <alignment horizontal="center" vertical="center" wrapText="1"/>
    </xf>
    <xf numFmtId="0" fontId="5" fillId="8" borderId="2" xfId="3" applyFont="1" applyFill="1" applyBorder="1" applyAlignment="1">
      <alignment horizontal="left" vertical="center" wrapText="1"/>
    </xf>
    <xf numFmtId="0" fontId="16" fillId="8" borderId="2" xfId="3" applyFont="1" applyFill="1" applyBorder="1" applyAlignment="1">
      <alignment vertical="center" wrapText="1"/>
    </xf>
    <xf numFmtId="0" fontId="0" fillId="0" borderId="17" xfId="0" applyBorder="1" applyAlignment="1">
      <alignment horizontal="center" vertical="center"/>
    </xf>
    <xf numFmtId="0" fontId="23" fillId="0" borderId="11" xfId="3" applyFont="1" applyBorder="1" applyAlignment="1">
      <alignment horizontal="left"/>
    </xf>
    <xf numFmtId="0" fontId="69" fillId="0" borderId="11" xfId="0" applyFont="1" applyBorder="1" applyAlignment="1">
      <alignment horizontal="left"/>
    </xf>
    <xf numFmtId="0" fontId="5" fillId="0" borderId="1" xfId="3" applyFont="1" applyBorder="1" applyAlignment="1" applyProtection="1">
      <alignment horizontal="left" vertical="center" wrapText="1" indent="2"/>
      <protection locked="0"/>
    </xf>
    <xf numFmtId="0" fontId="0" fillId="0" borderId="25" xfId="0" applyBorder="1" applyAlignment="1" applyProtection="1">
      <alignment horizontal="left" vertical="center" wrapText="1" indent="2"/>
      <protection locked="0"/>
    </xf>
    <xf numFmtId="0" fontId="0" fillId="0" borderId="17" xfId="0" applyBorder="1" applyAlignment="1" applyProtection="1">
      <alignment horizontal="left" vertical="center" wrapText="1" indent="2"/>
      <protection locked="0"/>
    </xf>
    <xf numFmtId="0" fontId="19" fillId="9" borderId="1" xfId="3" applyFont="1" applyFill="1" applyBorder="1" applyAlignment="1">
      <alignment horizontal="center" vertical="center"/>
    </xf>
    <xf numFmtId="0" fontId="19" fillId="9" borderId="25" xfId="3" applyFont="1" applyFill="1" applyBorder="1" applyAlignment="1">
      <alignment horizontal="center" vertical="center"/>
    </xf>
    <xf numFmtId="0" fontId="19" fillId="9" borderId="17" xfId="3" applyFont="1" applyFill="1" applyBorder="1" applyAlignment="1">
      <alignment horizontal="center" vertical="center"/>
    </xf>
    <xf numFmtId="0" fontId="18" fillId="4" borderId="18" xfId="3" applyFont="1" applyFill="1" applyBorder="1" applyAlignment="1">
      <alignment horizontal="center" vertical="center"/>
    </xf>
    <xf numFmtId="0" fontId="43" fillId="0" borderId="11" xfId="3" applyBorder="1">
      <alignment vertical="center"/>
    </xf>
    <xf numFmtId="0" fontId="43" fillId="0" borderId="26" xfId="3" applyBorder="1">
      <alignment vertical="center"/>
    </xf>
    <xf numFmtId="0" fontId="43" fillId="0" borderId="27" xfId="3" applyBorder="1">
      <alignment vertical="center"/>
    </xf>
    <xf numFmtId="0" fontId="43" fillId="0" borderId="0" xfId="3">
      <alignment vertical="center"/>
    </xf>
    <xf numFmtId="0" fontId="43" fillId="0" borderId="28" xfId="3" applyBorder="1">
      <alignment vertical="center"/>
    </xf>
    <xf numFmtId="0" fontId="43" fillId="0" borderId="29" xfId="3" applyBorder="1">
      <alignment vertical="center"/>
    </xf>
    <xf numFmtId="0" fontId="43" fillId="0" borderId="15" xfId="3" applyBorder="1">
      <alignment vertical="center"/>
    </xf>
    <xf numFmtId="0" fontId="43" fillId="0" borderId="31" xfId="3" applyBorder="1">
      <alignment vertical="center"/>
    </xf>
    <xf numFmtId="0" fontId="59" fillId="0" borderId="17" xfId="3" applyFont="1" applyBorder="1">
      <alignment vertical="center"/>
    </xf>
    <xf numFmtId="0" fontId="16" fillId="0" borderId="11" xfId="3" applyFont="1" applyBorder="1">
      <alignment vertical="center"/>
    </xf>
    <xf numFmtId="0" fontId="16" fillId="0" borderId="27" xfId="3" applyFont="1" applyBorder="1">
      <alignment vertical="center"/>
    </xf>
    <xf numFmtId="0" fontId="16" fillId="0" borderId="0" xfId="3" applyFont="1">
      <alignment vertical="center"/>
    </xf>
    <xf numFmtId="0" fontId="17" fillId="0" borderId="18" xfId="3" applyFont="1" applyBorder="1" applyAlignment="1">
      <alignment horizontal="left" vertical="center" wrapText="1"/>
    </xf>
    <xf numFmtId="0" fontId="47" fillId="0" borderId="11" xfId="3" applyFont="1" applyBorder="1" applyAlignment="1">
      <alignment horizontal="left" vertical="center" wrapText="1"/>
    </xf>
    <xf numFmtId="0" fontId="47" fillId="0" borderId="26" xfId="3" applyFont="1" applyBorder="1" applyAlignment="1">
      <alignment horizontal="left" vertical="center" wrapText="1"/>
    </xf>
    <xf numFmtId="0" fontId="47" fillId="0" borderId="29" xfId="3" applyFont="1" applyBorder="1" applyAlignment="1">
      <alignment horizontal="left" vertical="center" wrapText="1"/>
    </xf>
    <xf numFmtId="0" fontId="47" fillId="0" borderId="15" xfId="3" applyFont="1" applyBorder="1" applyAlignment="1">
      <alignment horizontal="left" vertical="center" wrapText="1"/>
    </xf>
    <xf numFmtId="0" fontId="47" fillId="0" borderId="31" xfId="3" applyFont="1" applyBorder="1" applyAlignment="1">
      <alignment horizontal="left" vertical="center" wrapText="1"/>
    </xf>
    <xf numFmtId="0" fontId="54" fillId="0" borderId="18" xfId="3" applyFont="1" applyBorder="1" applyAlignment="1">
      <alignment horizontal="left" vertical="center" wrapText="1"/>
    </xf>
    <xf numFmtId="0" fontId="54" fillId="0" borderId="11" xfId="3" applyFont="1" applyBorder="1" applyAlignment="1">
      <alignment horizontal="left" vertical="center" wrapText="1"/>
    </xf>
    <xf numFmtId="0" fontId="54" fillId="0" borderId="26" xfId="3" applyFont="1" applyBorder="1" applyAlignment="1">
      <alignment horizontal="left" vertical="center" wrapText="1"/>
    </xf>
    <xf numFmtId="0" fontId="54" fillId="0" borderId="27" xfId="3" applyFont="1" applyBorder="1" applyAlignment="1">
      <alignment horizontal="left" vertical="center" wrapText="1"/>
    </xf>
    <xf numFmtId="0" fontId="54" fillId="0" borderId="0" xfId="3" applyFont="1" applyAlignment="1">
      <alignment horizontal="left" vertical="center" wrapText="1"/>
    </xf>
    <xf numFmtId="0" fontId="54" fillId="0" borderId="28" xfId="3" applyFont="1" applyBorder="1" applyAlignment="1">
      <alignment horizontal="left" vertical="center" wrapText="1"/>
    </xf>
    <xf numFmtId="0" fontId="0" fillId="0" borderId="29" xfId="0" applyBorder="1">
      <alignment vertical="center"/>
    </xf>
    <xf numFmtId="0" fontId="0" fillId="0" borderId="15" xfId="0" applyBorder="1">
      <alignment vertical="center"/>
    </xf>
    <xf numFmtId="0" fontId="0" fillId="0" borderId="31" xfId="0" applyBorder="1">
      <alignment vertical="center"/>
    </xf>
    <xf numFmtId="0" fontId="0" fillId="0" borderId="30" xfId="0" applyBorder="1">
      <alignment vertical="center"/>
    </xf>
    <xf numFmtId="0" fontId="21" fillId="0" borderId="18" xfId="3" applyFont="1" applyBorder="1" applyAlignment="1">
      <alignment vertical="center" wrapText="1"/>
    </xf>
    <xf numFmtId="0" fontId="54" fillId="0" borderId="11" xfId="3" applyFont="1" applyBorder="1" applyAlignment="1">
      <alignment vertical="center" wrapText="1"/>
    </xf>
    <xf numFmtId="0" fontId="54" fillId="0" borderId="11" xfId="3" applyFont="1" applyBorder="1">
      <alignment vertical="center"/>
    </xf>
    <xf numFmtId="0" fontId="21" fillId="0" borderId="27" xfId="3" applyFont="1" applyBorder="1" applyAlignment="1">
      <alignment vertical="center" wrapText="1"/>
    </xf>
    <xf numFmtId="0" fontId="54" fillId="0" borderId="0" xfId="3" applyFont="1" applyAlignment="1">
      <alignment vertical="center" wrapText="1"/>
    </xf>
    <xf numFmtId="0" fontId="54" fillId="0" borderId="0" xfId="3" applyFont="1">
      <alignment vertical="center"/>
    </xf>
    <xf numFmtId="0" fontId="68" fillId="0" borderId="29" xfId="3" applyFont="1" applyBorder="1">
      <alignment vertical="center"/>
    </xf>
    <xf numFmtId="0" fontId="68" fillId="0" borderId="15" xfId="3" applyFont="1" applyBorder="1">
      <alignment vertical="center"/>
    </xf>
    <xf numFmtId="0" fontId="0" fillId="0" borderId="30" xfId="0" applyBorder="1" applyAlignment="1">
      <alignment horizontal="center" vertical="center"/>
    </xf>
    <xf numFmtId="0" fontId="16" fillId="0" borderId="30" xfId="3" applyFont="1" applyBorder="1" applyAlignment="1">
      <alignment horizontal="center" vertical="center" wrapText="1"/>
    </xf>
    <xf numFmtId="0" fontId="18" fillId="0" borderId="18" xfId="0" applyFont="1" applyBorder="1" applyAlignment="1">
      <alignment vertical="center" wrapText="1"/>
    </xf>
    <xf numFmtId="0" fontId="19" fillId="0" borderId="11" xfId="0" applyFont="1" applyBorder="1" applyAlignment="1">
      <alignment vertical="center" wrapText="1"/>
    </xf>
    <xf numFmtId="0" fontId="19" fillId="0" borderId="26" xfId="0" applyFont="1" applyBorder="1">
      <alignment vertical="center"/>
    </xf>
    <xf numFmtId="0" fontId="67" fillId="0" borderId="29" xfId="0" applyFont="1" applyBorder="1">
      <alignment vertical="center"/>
    </xf>
    <xf numFmtId="0" fontId="67" fillId="0" borderId="15" xfId="0" applyFont="1" applyBorder="1">
      <alignment vertical="center"/>
    </xf>
    <xf numFmtId="0" fontId="67" fillId="0" borderId="31" xfId="0" applyFont="1" applyBorder="1">
      <alignment vertical="center"/>
    </xf>
    <xf numFmtId="0" fontId="55" fillId="0" borderId="1" xfId="0" applyFont="1" applyBorder="1" applyAlignment="1" applyProtection="1">
      <alignment horizontal="center" vertical="center" wrapText="1"/>
      <protection locked="0"/>
    </xf>
    <xf numFmtId="0" fontId="55" fillId="0" borderId="25" xfId="0" applyFont="1" applyBorder="1" applyAlignment="1" applyProtection="1">
      <alignment horizontal="center" vertical="center" wrapText="1"/>
      <protection locked="0"/>
    </xf>
    <xf numFmtId="0" fontId="18" fillId="0" borderId="18" xfId="0" applyFont="1" applyBorder="1" applyAlignment="1">
      <alignment horizontal="left" vertical="center" wrapText="1"/>
    </xf>
    <xf numFmtId="0" fontId="19" fillId="0" borderId="11" xfId="0" applyFont="1" applyBorder="1" applyAlignment="1">
      <alignment horizontal="left" vertical="center" wrapText="1"/>
    </xf>
    <xf numFmtId="0" fontId="19" fillId="0" borderId="26" xfId="0" applyFont="1" applyBorder="1" applyAlignment="1">
      <alignment horizontal="left" vertical="center" wrapText="1"/>
    </xf>
    <xf numFmtId="0" fontId="19" fillId="0" borderId="29" xfId="0" applyFont="1" applyBorder="1" applyAlignment="1">
      <alignment horizontal="left" vertical="center" wrapText="1"/>
    </xf>
    <xf numFmtId="0" fontId="19" fillId="0" borderId="15" xfId="0" applyFont="1" applyBorder="1" applyAlignment="1">
      <alignment horizontal="left" vertical="center" wrapText="1"/>
    </xf>
    <xf numFmtId="0" fontId="19" fillId="0" borderId="31" xfId="0" applyFont="1" applyBorder="1" applyAlignment="1">
      <alignment horizontal="lef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9" fillId="0" borderId="15" xfId="0" applyFont="1" applyBorder="1" applyAlignment="1">
      <alignment vertical="center" wrapText="1"/>
    </xf>
    <xf numFmtId="0" fontId="19" fillId="0" borderId="31" xfId="0" applyFont="1" applyBorder="1" applyAlignment="1">
      <alignment vertical="center" wrapText="1"/>
    </xf>
    <xf numFmtId="0" fontId="47" fillId="0" borderId="1" xfId="0" applyFont="1" applyBorder="1" applyAlignment="1">
      <alignment horizontal="center" vertical="center"/>
    </xf>
    <xf numFmtId="0" fontId="50" fillId="9" borderId="1" xfId="0" applyFont="1" applyFill="1" applyBorder="1" applyAlignment="1">
      <alignment horizontal="center" vertical="center" wrapText="1"/>
    </xf>
    <xf numFmtId="0" fontId="50" fillId="9" borderId="25" xfId="0" applyFont="1" applyFill="1" applyBorder="1" applyAlignment="1">
      <alignment horizontal="center" vertical="center" wrapText="1"/>
    </xf>
    <xf numFmtId="0" fontId="0" fillId="9" borderId="25" xfId="0" applyFill="1" applyBorder="1" applyAlignment="1">
      <alignment horizontal="center" vertical="center" wrapText="1"/>
    </xf>
    <xf numFmtId="0" fontId="0" fillId="9" borderId="17" xfId="0" applyFill="1" applyBorder="1" applyAlignment="1">
      <alignment horizontal="center" vertical="center" wrapText="1"/>
    </xf>
    <xf numFmtId="0" fontId="54" fillId="4" borderId="18" xfId="0" applyFont="1" applyFill="1" applyBorder="1" applyAlignment="1">
      <alignment horizontal="center" vertical="center"/>
    </xf>
    <xf numFmtId="0" fontId="59" fillId="0" borderId="11" xfId="0" applyFont="1" applyBorder="1">
      <alignment vertical="center"/>
    </xf>
    <xf numFmtId="0" fontId="59" fillId="0" borderId="26" xfId="0" applyFont="1" applyBorder="1">
      <alignment vertical="center"/>
    </xf>
    <xf numFmtId="0" fontId="59" fillId="0" borderId="27" xfId="0" applyFont="1" applyBorder="1">
      <alignment vertical="center"/>
    </xf>
    <xf numFmtId="0" fontId="59" fillId="0" borderId="0" xfId="0" applyFont="1">
      <alignment vertical="center"/>
    </xf>
    <xf numFmtId="0" fontId="59" fillId="0" borderId="28" xfId="0" applyFont="1" applyBorder="1">
      <alignment vertical="center"/>
    </xf>
    <xf numFmtId="0" fontId="59" fillId="0" borderId="29" xfId="0" applyFont="1" applyBorder="1">
      <alignment vertical="center"/>
    </xf>
    <xf numFmtId="0" fontId="59" fillId="0" borderId="15" xfId="0" applyFont="1" applyBorder="1">
      <alignment vertical="center"/>
    </xf>
    <xf numFmtId="0" fontId="59" fillId="0" borderId="31" xfId="0" applyFont="1" applyBorder="1">
      <alignment vertical="center"/>
    </xf>
    <xf numFmtId="0" fontId="54" fillId="4" borderId="18" xfId="0" applyFont="1" applyFill="1" applyBorder="1" applyAlignment="1">
      <alignment horizontal="center" vertical="center" wrapText="1"/>
    </xf>
    <xf numFmtId="0" fontId="59" fillId="0" borderId="11" xfId="0" applyFont="1" applyBorder="1" applyAlignment="1">
      <alignment vertical="center" wrapText="1"/>
    </xf>
    <xf numFmtId="0" fontId="59" fillId="0" borderId="26" xfId="0" applyFont="1" applyBorder="1" applyAlignment="1">
      <alignment vertical="center" wrapText="1"/>
    </xf>
    <xf numFmtId="0" fontId="59" fillId="0" borderId="27" xfId="0" applyFont="1" applyBorder="1" applyAlignment="1">
      <alignment vertical="center" wrapText="1"/>
    </xf>
    <xf numFmtId="0" fontId="59" fillId="0" borderId="0" xfId="0" applyFont="1" applyAlignment="1">
      <alignment vertical="center" wrapText="1"/>
    </xf>
    <xf numFmtId="0" fontId="59" fillId="0" borderId="28" xfId="0" applyFont="1" applyBorder="1" applyAlignment="1">
      <alignment vertical="center" wrapText="1"/>
    </xf>
    <xf numFmtId="0" fontId="59" fillId="0" borderId="29" xfId="0" applyFont="1" applyBorder="1" applyAlignment="1">
      <alignment vertical="center" wrapText="1"/>
    </xf>
    <xf numFmtId="0" fontId="59" fillId="0" borderId="15" xfId="0" applyFont="1" applyBorder="1" applyAlignment="1">
      <alignment vertical="center" wrapText="1"/>
    </xf>
    <xf numFmtId="0" fontId="59" fillId="0" borderId="31" xfId="0" applyFont="1" applyBorder="1" applyAlignment="1">
      <alignment vertical="center" wrapText="1"/>
    </xf>
    <xf numFmtId="0" fontId="54" fillId="4" borderId="16" xfId="0" applyFont="1" applyFill="1" applyBorder="1" applyAlignment="1">
      <alignment horizontal="center" vertical="center" wrapText="1"/>
    </xf>
    <xf numFmtId="0" fontId="54" fillId="4" borderId="32" xfId="0" applyFont="1" applyFill="1" applyBorder="1" applyAlignment="1">
      <alignment horizontal="center" vertical="center" wrapText="1"/>
    </xf>
    <xf numFmtId="0" fontId="54" fillId="4" borderId="30" xfId="0" applyFont="1" applyFill="1" applyBorder="1" applyAlignment="1">
      <alignment horizontal="center" vertical="center" wrapText="1"/>
    </xf>
    <xf numFmtId="0" fontId="59" fillId="4" borderId="32" xfId="0" applyFont="1" applyFill="1" applyBorder="1" applyAlignment="1">
      <alignment horizontal="center" vertical="center" wrapText="1"/>
    </xf>
    <xf numFmtId="0" fontId="59" fillId="4" borderId="30" xfId="0" applyFont="1" applyFill="1" applyBorder="1" applyAlignment="1">
      <alignment horizontal="center" vertical="center" wrapText="1"/>
    </xf>
    <xf numFmtId="0" fontId="54" fillId="4" borderId="2" xfId="0" applyFont="1" applyFill="1" applyBorder="1" applyAlignment="1">
      <alignment horizontal="center" vertical="center" wrapText="1"/>
    </xf>
    <xf numFmtId="0" fontId="55" fillId="0" borderId="18" xfId="0" applyFont="1" applyBorder="1" applyAlignment="1" applyProtection="1">
      <alignment horizontal="center" vertical="center" wrapText="1"/>
      <protection locked="0"/>
    </xf>
    <xf numFmtId="0" fontId="55" fillId="0" borderId="11" xfId="0" applyFont="1" applyBorder="1" applyAlignment="1" applyProtection="1">
      <alignment horizontal="center" vertical="center" wrapText="1"/>
      <protection locked="0"/>
    </xf>
    <xf numFmtId="0" fontId="0" fillId="0" borderId="26" xfId="0" applyBorder="1" applyAlignment="1">
      <alignment vertical="center" wrapText="1"/>
    </xf>
    <xf numFmtId="0" fontId="19" fillId="0" borderId="29" xfId="0" applyFont="1" applyBorder="1">
      <alignment vertical="center"/>
    </xf>
    <xf numFmtId="0" fontId="19" fillId="0" borderId="15" xfId="0" applyFont="1" applyBorder="1">
      <alignment vertical="center"/>
    </xf>
    <xf numFmtId="0" fontId="19" fillId="0" borderId="31" xfId="0" applyFont="1" applyBorder="1">
      <alignment vertical="center"/>
    </xf>
    <xf numFmtId="0" fontId="20" fillId="0" borderId="0" xfId="0" applyFont="1" applyAlignment="1">
      <alignment horizontal="center" vertical="center"/>
    </xf>
    <xf numFmtId="0" fontId="24" fillId="0" borderId="0" xfId="0" applyFont="1" applyAlignment="1">
      <alignment horizontal="left" vertical="center" wrapText="1"/>
    </xf>
    <xf numFmtId="0" fontId="67" fillId="0" borderId="0" xfId="0" applyFont="1" applyAlignment="1">
      <alignment vertical="center" wrapText="1"/>
    </xf>
    <xf numFmtId="0" fontId="18" fillId="4" borderId="1" xfId="0" applyFont="1" applyFill="1" applyBorder="1" applyAlignment="1" applyProtection="1">
      <alignment horizontal="center" vertical="center"/>
      <protection locked="0"/>
    </xf>
    <xf numFmtId="0" fontId="62" fillId="4" borderId="17" xfId="0" applyFont="1" applyFill="1" applyBorder="1" applyAlignment="1">
      <alignment horizontal="center" vertical="center"/>
    </xf>
    <xf numFmtId="176" fontId="47" fillId="0" borderId="1" xfId="0" applyNumberFormat="1" applyFont="1" applyBorder="1" applyAlignment="1" applyProtection="1">
      <alignment horizontal="center" vertical="center"/>
      <protection locked="0"/>
    </xf>
    <xf numFmtId="176" fontId="0" fillId="0" borderId="25" xfId="0" applyNumberFormat="1" applyBorder="1" applyAlignment="1" applyProtection="1">
      <alignment horizontal="center" vertical="center"/>
      <protection locked="0"/>
    </xf>
    <xf numFmtId="176" fontId="0" fillId="0" borderId="17" xfId="0" applyNumberFormat="1" applyBorder="1" applyAlignment="1" applyProtection="1">
      <alignment horizontal="center" vertical="center"/>
      <protection locked="0"/>
    </xf>
    <xf numFmtId="0" fontId="47" fillId="0" borderId="1" xfId="0" applyFont="1"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50" fillId="0" borderId="0" xfId="0" applyFont="1" applyAlignment="1">
      <alignment vertical="center" wrapText="1"/>
    </xf>
    <xf numFmtId="0" fontId="22" fillId="0" borderId="0" xfId="0" applyFont="1">
      <alignment vertical="center"/>
    </xf>
    <xf numFmtId="0" fontId="23" fillId="0" borderId="17" xfId="0" applyFont="1" applyBorder="1" applyAlignment="1">
      <alignment vertical="center" wrapText="1"/>
    </xf>
    <xf numFmtId="0" fontId="67" fillId="0" borderId="1" xfId="0" applyFont="1" applyBorder="1">
      <alignment vertical="center"/>
    </xf>
    <xf numFmtId="0" fontId="18" fillId="4" borderId="1" xfId="0" applyFont="1" applyFill="1" applyBorder="1" applyAlignment="1" applyProtection="1">
      <alignment horizontal="center" vertical="center" wrapText="1"/>
      <protection locked="0"/>
    </xf>
    <xf numFmtId="0" fontId="47" fillId="0" borderId="1" xfId="0" applyFont="1" applyBorder="1" applyAlignment="1">
      <alignment horizontal="center" vertical="center" wrapText="1"/>
    </xf>
    <xf numFmtId="0" fontId="0" fillId="0" borderId="25" xfId="0" applyBorder="1" applyAlignment="1">
      <alignment vertical="center" wrapText="1"/>
    </xf>
    <xf numFmtId="0" fontId="47" fillId="0" borderId="0" xfId="0" applyFont="1" applyAlignment="1">
      <alignment horizontal="center" vertical="center"/>
    </xf>
    <xf numFmtId="0" fontId="0" fillId="0" borderId="28" xfId="0" applyBorder="1">
      <alignment vertical="center"/>
    </xf>
    <xf numFmtId="0" fontId="47" fillId="0" borderId="18" xfId="0" applyFont="1" applyBorder="1" applyAlignment="1">
      <alignment horizontal="left" vertical="center" wrapText="1" indent="2"/>
    </xf>
    <xf numFmtId="0" fontId="52" fillId="0" borderId="11" xfId="0" applyFont="1" applyBorder="1" applyAlignment="1">
      <alignment horizontal="left" vertical="center" wrapText="1" indent="2"/>
    </xf>
    <xf numFmtId="0" fontId="52" fillId="0" borderId="26" xfId="0" applyFont="1" applyBorder="1" applyAlignment="1">
      <alignment horizontal="left" vertical="center" wrapText="1" indent="2"/>
    </xf>
    <xf numFmtId="0" fontId="52" fillId="0" borderId="27" xfId="0" applyFont="1" applyBorder="1" applyAlignment="1">
      <alignment horizontal="left" vertical="center" wrapText="1" indent="2"/>
    </xf>
    <xf numFmtId="0" fontId="52" fillId="0" borderId="0" xfId="0" applyFont="1" applyAlignment="1">
      <alignment horizontal="left" vertical="center" wrapText="1" indent="2"/>
    </xf>
    <xf numFmtId="0" fontId="52" fillId="0" borderId="28" xfId="0" applyFont="1" applyBorder="1" applyAlignment="1">
      <alignment horizontal="left" vertical="center" wrapText="1" indent="2"/>
    </xf>
    <xf numFmtId="0" fontId="52" fillId="0" borderId="29" xfId="0" applyFont="1" applyBorder="1" applyAlignment="1">
      <alignment horizontal="left" vertical="center" wrapText="1" indent="2"/>
    </xf>
    <xf numFmtId="0" fontId="52" fillId="0" borderId="15" xfId="0" applyFont="1" applyBorder="1" applyAlignment="1">
      <alignment horizontal="left" vertical="center" wrapText="1" indent="2"/>
    </xf>
    <xf numFmtId="0" fontId="52" fillId="0" borderId="31" xfId="0" applyFont="1" applyBorder="1" applyAlignment="1">
      <alignment horizontal="left" vertical="center" wrapText="1" indent="2"/>
    </xf>
    <xf numFmtId="0" fontId="50" fillId="0" borderId="15" xfId="0" applyFont="1" applyBorder="1" applyAlignment="1">
      <alignment horizontal="left" vertical="center"/>
    </xf>
    <xf numFmtId="0" fontId="54" fillId="5" borderId="1" xfId="0" applyFont="1" applyFill="1" applyBorder="1" applyAlignment="1">
      <alignment horizontal="center" vertical="center"/>
    </xf>
    <xf numFmtId="0" fontId="51" fillId="0" borderId="1" xfId="0" applyFont="1" applyBorder="1" applyAlignment="1">
      <alignment horizontal="center" vertical="center" wrapText="1"/>
    </xf>
    <xf numFmtId="0" fontId="51" fillId="0" borderId="25" xfId="0" applyFont="1" applyBorder="1" applyAlignment="1">
      <alignment horizontal="center" vertical="center" wrapText="1"/>
    </xf>
    <xf numFmtId="0" fontId="51" fillId="0" borderId="1" xfId="0" applyFont="1" applyBorder="1" applyAlignment="1">
      <alignment horizontal="left" vertical="center" wrapText="1"/>
    </xf>
    <xf numFmtId="0" fontId="27" fillId="0" borderId="0" xfId="0" applyFont="1" applyAlignment="1">
      <alignment horizontal="left" vertical="center"/>
    </xf>
    <xf numFmtId="0" fontId="26" fillId="0" borderId="0" xfId="0" applyFont="1" applyAlignment="1">
      <alignment horizontal="left" vertical="center"/>
    </xf>
    <xf numFmtId="0" fontId="50" fillId="9" borderId="1" xfId="0" applyFont="1" applyFill="1" applyBorder="1" applyAlignment="1">
      <alignment horizontal="center" vertical="center"/>
    </xf>
    <xf numFmtId="0" fontId="50" fillId="9" borderId="25" xfId="0" applyFont="1" applyFill="1" applyBorder="1" applyAlignment="1">
      <alignment horizontal="center" vertical="center"/>
    </xf>
    <xf numFmtId="0" fontId="0" fillId="9" borderId="25" xfId="0" applyFill="1" applyBorder="1" applyAlignment="1">
      <alignment horizontal="center" vertical="center"/>
    </xf>
    <xf numFmtId="0" fontId="0" fillId="9" borderId="17" xfId="0" applyFill="1" applyBorder="1" applyAlignment="1">
      <alignment horizontal="center" vertical="center"/>
    </xf>
    <xf numFmtId="0" fontId="47" fillId="0" borderId="18" xfId="0" applyFont="1" applyBorder="1" applyAlignment="1">
      <alignment horizontal="left" vertical="center" indent="2"/>
    </xf>
    <xf numFmtId="0" fontId="47" fillId="0" borderId="11" xfId="0" applyFont="1" applyBorder="1" applyAlignment="1">
      <alignment horizontal="left" vertical="center" indent="2"/>
    </xf>
    <xf numFmtId="0" fontId="0" fillId="0" borderId="11" xfId="0" applyBorder="1" applyAlignment="1">
      <alignment horizontal="left" vertical="center" indent="2"/>
    </xf>
    <xf numFmtId="0" fontId="0" fillId="0" borderId="26" xfId="0" applyBorder="1" applyAlignment="1">
      <alignment horizontal="left" vertical="center" indent="2"/>
    </xf>
    <xf numFmtId="0" fontId="0" fillId="0" borderId="27" xfId="0" applyBorder="1" applyAlignment="1">
      <alignment horizontal="left" vertical="center" indent="2"/>
    </xf>
    <xf numFmtId="0" fontId="0" fillId="0" borderId="0" xfId="0" applyAlignment="1">
      <alignment horizontal="left" vertical="center" indent="2"/>
    </xf>
    <xf numFmtId="0" fontId="0" fillId="0" borderId="28" xfId="0" applyBorder="1" applyAlignment="1">
      <alignment horizontal="left" vertical="center" indent="2"/>
    </xf>
    <xf numFmtId="0" fontId="0" fillId="0" borderId="29" xfId="0" applyBorder="1" applyAlignment="1">
      <alignment horizontal="left" vertical="center" indent="2"/>
    </xf>
    <xf numFmtId="0" fontId="0" fillId="0" borderId="15" xfId="0" applyBorder="1" applyAlignment="1">
      <alignment horizontal="left" vertical="center" indent="2"/>
    </xf>
    <xf numFmtId="0" fontId="0" fillId="0" borderId="31" xfId="0" applyBorder="1" applyAlignment="1">
      <alignment horizontal="left" vertical="center" indent="2"/>
    </xf>
    <xf numFmtId="0" fontId="47"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47" fillId="0" borderId="18" xfId="0" applyFont="1" applyBorder="1" applyAlignment="1" applyProtection="1">
      <alignment horizontal="left" vertical="center" wrapText="1" indent="2"/>
      <protection locked="0"/>
    </xf>
    <xf numFmtId="0" fontId="0" fillId="0" borderId="11" xfId="0" applyBorder="1" applyAlignment="1" applyProtection="1">
      <alignment horizontal="left" vertical="center" wrapText="1" indent="2"/>
      <protection locked="0"/>
    </xf>
    <xf numFmtId="0" fontId="0" fillId="0" borderId="26" xfId="0" applyBorder="1" applyAlignment="1" applyProtection="1">
      <alignment horizontal="left" vertical="center" wrapText="1" indent="2"/>
      <protection locked="0"/>
    </xf>
    <xf numFmtId="0" fontId="0" fillId="0" borderId="27" xfId="0" applyBorder="1" applyAlignment="1" applyProtection="1">
      <alignment horizontal="left" vertical="center" wrapText="1" indent="2"/>
      <protection locked="0"/>
    </xf>
    <xf numFmtId="0" fontId="0" fillId="0" borderId="0" xfId="0" applyAlignment="1" applyProtection="1">
      <alignment horizontal="left" vertical="center" wrapText="1" indent="2"/>
      <protection locked="0"/>
    </xf>
    <xf numFmtId="0" fontId="0" fillId="0" borderId="28" xfId="0" applyBorder="1" applyAlignment="1" applyProtection="1">
      <alignment horizontal="left" vertical="center" wrapText="1" indent="2"/>
      <protection locked="0"/>
    </xf>
    <xf numFmtId="0" fontId="0" fillId="0" borderId="29" xfId="0" applyBorder="1" applyAlignment="1" applyProtection="1">
      <alignment horizontal="left" vertical="center" wrapText="1" indent="2"/>
      <protection locked="0"/>
    </xf>
    <xf numFmtId="0" fontId="0" fillId="0" borderId="15" xfId="0" applyBorder="1" applyAlignment="1" applyProtection="1">
      <alignment horizontal="left" vertical="center" wrapText="1" indent="2"/>
      <protection locked="0"/>
    </xf>
    <xf numFmtId="0" fontId="0" fillId="0" borderId="31" xfId="0" applyBorder="1" applyAlignment="1" applyProtection="1">
      <alignment horizontal="left" vertical="center" wrapText="1" indent="2"/>
      <protection locked="0"/>
    </xf>
    <xf numFmtId="0" fontId="0" fillId="0" borderId="26" xfId="0" applyBorder="1">
      <alignment vertical="center"/>
    </xf>
    <xf numFmtId="0" fontId="51" fillId="0" borderId="1" xfId="0" applyFont="1" applyBorder="1" applyAlignment="1">
      <alignment horizontal="left" vertical="center"/>
    </xf>
    <xf numFmtId="0" fontId="54" fillId="4" borderId="1" xfId="0" applyFont="1" applyFill="1" applyBorder="1" applyAlignment="1" applyProtection="1">
      <alignment horizontal="center" vertical="center"/>
      <protection locked="0"/>
    </xf>
    <xf numFmtId="0" fontId="44" fillId="4" borderId="17" xfId="0" applyFont="1" applyFill="1" applyBorder="1" applyAlignment="1">
      <alignment horizontal="center" vertical="center"/>
    </xf>
    <xf numFmtId="0" fontId="47" fillId="0" borderId="1" xfId="0" applyFont="1"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54" fillId="0" borderId="0" xfId="0" applyFont="1" applyAlignment="1">
      <alignment horizontal="center" vertical="center" wrapText="1"/>
    </xf>
    <xf numFmtId="0" fontId="59" fillId="0" borderId="0" xfId="0" applyFont="1" applyAlignment="1">
      <alignment horizontal="center" vertical="center"/>
    </xf>
    <xf numFmtId="0" fontId="54" fillId="4" borderId="1" xfId="0" applyFont="1" applyFill="1" applyBorder="1" applyAlignment="1" applyProtection="1">
      <alignment horizontal="center" vertical="center" wrapText="1"/>
      <protection locked="0"/>
    </xf>
    <xf numFmtId="0" fontId="18" fillId="0" borderId="1" xfId="2" applyFont="1" applyBorder="1" applyAlignment="1">
      <alignment horizontal="center" vertical="center"/>
    </xf>
    <xf numFmtId="0" fontId="62" fillId="0" borderId="17" xfId="2" applyFont="1" applyBorder="1" applyAlignment="1">
      <alignment horizontal="center" vertical="center"/>
    </xf>
    <xf numFmtId="0" fontId="18" fillId="0" borderId="1" xfId="2" applyFont="1" applyBorder="1" applyAlignment="1">
      <alignment horizontal="center" vertical="center" wrapText="1"/>
    </xf>
    <xf numFmtId="0" fontId="19" fillId="0" borderId="1" xfId="3" applyFont="1" applyBorder="1" applyAlignment="1" applyProtection="1">
      <alignment horizontal="center" vertical="center" wrapText="1"/>
      <protection locked="0"/>
    </xf>
    <xf numFmtId="0" fontId="52" fillId="0" borderId="17" xfId="0" applyFont="1" applyBorder="1" applyAlignment="1" applyProtection="1">
      <alignment vertical="center" wrapText="1"/>
      <protection locked="0"/>
    </xf>
    <xf numFmtId="0" fontId="47" fillId="0" borderId="1" xfId="2" applyFont="1" applyBorder="1" applyAlignment="1">
      <alignment horizontal="left" vertical="center" wrapText="1"/>
    </xf>
    <xf numFmtId="0" fontId="52" fillId="0" borderId="25" xfId="0" applyFont="1" applyBorder="1" applyAlignment="1">
      <alignment horizontal="left" vertical="center" wrapText="1"/>
    </xf>
    <xf numFmtId="0" fontId="52" fillId="0" borderId="17" xfId="0" applyFont="1" applyBorder="1" applyAlignment="1">
      <alignment horizontal="left" vertical="center" wrapText="1"/>
    </xf>
    <xf numFmtId="0" fontId="46" fillId="0" borderId="1" xfId="2" applyFont="1" applyBorder="1" applyAlignment="1">
      <alignment horizontal="center" vertical="center" wrapText="1"/>
    </xf>
    <xf numFmtId="0" fontId="47" fillId="0" borderId="18" xfId="2" applyFont="1" applyBorder="1" applyAlignment="1">
      <alignment vertical="center" wrapText="1"/>
    </xf>
    <xf numFmtId="0" fontId="47" fillId="0" borderId="11" xfId="0" applyFont="1" applyBorder="1" applyAlignment="1">
      <alignment vertical="center" wrapText="1"/>
    </xf>
    <xf numFmtId="0" fontId="47" fillId="0" borderId="27" xfId="0" applyFont="1" applyBorder="1" applyAlignment="1">
      <alignment vertical="center" wrapText="1"/>
    </xf>
    <xf numFmtId="0" fontId="47" fillId="0" borderId="0" xfId="0" applyFont="1" applyAlignment="1">
      <alignment vertical="center" wrapText="1"/>
    </xf>
    <xf numFmtId="0" fontId="47" fillId="0" borderId="29" xfId="0" applyFont="1" applyBorder="1" applyAlignment="1">
      <alignment vertical="center" wrapText="1"/>
    </xf>
    <xf numFmtId="0" fontId="47" fillId="0" borderId="15" xfId="0" applyFont="1" applyBorder="1" applyAlignment="1">
      <alignment vertical="center" wrapText="1"/>
    </xf>
    <xf numFmtId="0" fontId="0" fillId="0" borderId="26" xfId="0" applyBorder="1" applyAlignment="1" applyProtection="1">
      <alignment horizontal="left" vertical="center" indent="2"/>
      <protection locked="0"/>
    </xf>
    <xf numFmtId="0" fontId="0" fillId="0" borderId="28" xfId="0" applyBorder="1" applyAlignment="1" applyProtection="1">
      <alignment horizontal="left" vertical="center" indent="2"/>
      <protection locked="0"/>
    </xf>
    <xf numFmtId="0" fontId="0" fillId="0" borderId="31" xfId="0" applyBorder="1" applyAlignment="1" applyProtection="1">
      <alignment horizontal="left" vertical="center" indent="2"/>
      <protection locked="0"/>
    </xf>
    <xf numFmtId="0" fontId="18" fillId="2" borderId="1" xfId="2" applyFont="1" applyFill="1" applyBorder="1" applyAlignment="1">
      <alignment horizontal="center" vertical="center"/>
    </xf>
    <xf numFmtId="0" fontId="47" fillId="0" borderId="16" xfId="2" applyFont="1"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47" fillId="6" borderId="1" xfId="2" applyFont="1" applyFill="1" applyBorder="1" applyAlignment="1">
      <alignment vertical="center" wrapText="1"/>
    </xf>
    <xf numFmtId="0" fontId="24" fillId="0" borderId="18" xfId="2" applyFont="1" applyBorder="1" applyAlignment="1">
      <alignment horizontal="center" vertical="center" wrapText="1"/>
    </xf>
    <xf numFmtId="0" fontId="24" fillId="0" borderId="26" xfId="2" applyFont="1" applyBorder="1" applyAlignment="1">
      <alignment horizontal="center" vertical="center" wrapText="1"/>
    </xf>
    <xf numFmtId="0" fontId="24" fillId="0" borderId="27" xfId="2" applyFont="1" applyBorder="1" applyAlignment="1">
      <alignment horizontal="center" vertical="center" wrapText="1"/>
    </xf>
    <xf numFmtId="0" fontId="24" fillId="0" borderId="28" xfId="2" applyFont="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47" fillId="0" borderId="16" xfId="2" applyFont="1" applyBorder="1" applyAlignment="1">
      <alignment horizontal="left" vertical="center" wrapText="1"/>
    </xf>
    <xf numFmtId="0" fontId="0" fillId="0" borderId="30" xfId="0" applyBorder="1" applyAlignment="1">
      <alignment horizontal="left" vertical="center" wrapText="1"/>
    </xf>
    <xf numFmtId="0" fontId="47" fillId="6" borderId="18" xfId="2" applyFont="1" applyFill="1" applyBorder="1" applyAlignment="1">
      <alignment vertical="center" wrapText="1"/>
    </xf>
    <xf numFmtId="0" fontId="0" fillId="0" borderId="11" xfId="0" applyBorder="1" applyAlignment="1">
      <alignment vertical="center" wrapText="1"/>
    </xf>
    <xf numFmtId="0" fontId="0" fillId="0" borderId="27" xfId="0" applyBorder="1" applyAlignment="1">
      <alignment vertical="center" wrapText="1"/>
    </xf>
    <xf numFmtId="0" fontId="0" fillId="0" borderId="0" xfId="0" applyAlignment="1">
      <alignment vertical="center" wrapText="1"/>
    </xf>
    <xf numFmtId="0" fontId="0" fillId="0" borderId="29" xfId="0" applyBorder="1" applyAlignment="1">
      <alignment vertical="center" wrapText="1"/>
    </xf>
    <xf numFmtId="0" fontId="0" fillId="0" borderId="15" xfId="0" applyBorder="1" applyAlignment="1">
      <alignment vertical="center" wrapText="1"/>
    </xf>
    <xf numFmtId="0" fontId="47" fillId="0" borderId="18" xfId="2" applyFont="1" applyBorder="1" applyAlignment="1">
      <alignment horizontal="left" vertical="center" wrapText="1"/>
    </xf>
    <xf numFmtId="0" fontId="0" fillId="0" borderId="27" xfId="0" applyBorder="1" applyAlignment="1">
      <alignment horizontal="left" vertical="center" wrapText="1"/>
    </xf>
    <xf numFmtId="0" fontId="0" fillId="0" borderId="29" xfId="0" applyBorder="1" applyAlignment="1">
      <alignment horizontal="left" vertical="center" wrapText="1"/>
    </xf>
    <xf numFmtId="0" fontId="5" fillId="0" borderId="1" xfId="2" applyFont="1" applyBorder="1" applyAlignment="1" applyProtection="1">
      <alignment vertical="center" wrapText="1"/>
      <protection locked="0"/>
    </xf>
    <xf numFmtId="0" fontId="0" fillId="0" borderId="29" xfId="0" applyBorder="1" applyAlignment="1">
      <alignment horizontal="center" vertical="center" wrapText="1"/>
    </xf>
    <xf numFmtId="0" fontId="0" fillId="0" borderId="31" xfId="0" applyBorder="1" applyAlignment="1">
      <alignment horizontal="center" vertical="center" wrapText="1"/>
    </xf>
    <xf numFmtId="0" fontId="22" fillId="2" borderId="1" xfId="0" applyFont="1" applyFill="1" applyBorder="1" applyAlignment="1">
      <alignment horizontal="right" vertical="center" wrapText="1"/>
    </xf>
    <xf numFmtId="0" fontId="65" fillId="2" borderId="25" xfId="0" applyFont="1" applyFill="1" applyBorder="1" applyAlignment="1">
      <alignment horizontal="right" vertical="center" wrapText="1"/>
    </xf>
    <xf numFmtId="0" fontId="65" fillId="2" borderId="17" xfId="0" applyFont="1" applyFill="1" applyBorder="1" applyAlignment="1">
      <alignment horizontal="right" vertical="center" wrapText="1"/>
    </xf>
    <xf numFmtId="176" fontId="71" fillId="2" borderId="1" xfId="2" applyNumberFormat="1" applyFont="1" applyFill="1" applyBorder="1" applyAlignment="1">
      <alignment horizontal="center" vertical="center" wrapText="1"/>
    </xf>
    <xf numFmtId="0" fontId="0" fillId="0" borderId="17" xfId="0" applyBorder="1" applyAlignment="1">
      <alignment horizontal="center" vertical="center" wrapText="1"/>
    </xf>
    <xf numFmtId="176" fontId="22" fillId="2" borderId="1" xfId="2" applyNumberFormat="1" applyFont="1" applyFill="1" applyBorder="1" applyAlignment="1">
      <alignment horizontal="center" vertical="center" wrapText="1"/>
    </xf>
    <xf numFmtId="0" fontId="67" fillId="0" borderId="17" xfId="0" applyFont="1" applyBorder="1" applyAlignment="1">
      <alignment horizontal="center" vertical="center" wrapText="1"/>
    </xf>
    <xf numFmtId="176" fontId="22" fillId="0" borderId="1" xfId="2" applyNumberFormat="1" applyFont="1" applyBorder="1" applyAlignment="1" applyProtection="1">
      <alignment horizontal="center" vertical="center" wrapText="1"/>
      <protection locked="0"/>
    </xf>
    <xf numFmtId="0" fontId="65" fillId="0" borderId="25" xfId="0" applyFont="1" applyBorder="1" applyAlignment="1" applyProtection="1">
      <alignment vertical="center" wrapText="1"/>
      <protection locked="0"/>
    </xf>
    <xf numFmtId="0" fontId="65" fillId="0" borderId="17" xfId="0" applyFont="1" applyBorder="1" applyAlignment="1" applyProtection="1">
      <alignment vertical="center" wrapText="1"/>
      <protection locked="0"/>
    </xf>
    <xf numFmtId="0" fontId="72" fillId="0" borderId="25" xfId="0" applyFont="1" applyBorder="1" applyAlignment="1" applyProtection="1">
      <alignment horizontal="left" vertical="center" wrapText="1" indent="3"/>
      <protection locked="0"/>
    </xf>
    <xf numFmtId="0" fontId="73" fillId="0" borderId="25" xfId="0" applyFont="1" applyBorder="1" applyAlignment="1" applyProtection="1">
      <alignment horizontal="left" vertical="center" wrapText="1" indent="3"/>
      <protection locked="0"/>
    </xf>
    <xf numFmtId="0" fontId="73" fillId="0" borderId="17" xfId="0" applyFont="1" applyBorder="1" applyAlignment="1" applyProtection="1">
      <alignment horizontal="left" vertical="center" wrapText="1" indent="3"/>
      <protection locked="0"/>
    </xf>
    <xf numFmtId="0" fontId="33" fillId="0" borderId="0" xfId="2" applyFont="1" applyAlignment="1">
      <alignment horizontal="center" vertical="center"/>
    </xf>
    <xf numFmtId="0" fontId="22" fillId="0" borderId="0" xfId="2" applyFont="1" applyAlignment="1">
      <alignment horizontal="right" vertical="center"/>
    </xf>
    <xf numFmtId="0" fontId="62" fillId="0" borderId="15" xfId="0" applyFont="1" applyBorder="1">
      <alignment vertical="center"/>
    </xf>
    <xf numFmtId="0" fontId="50" fillId="0" borderId="0" xfId="2" applyFont="1" applyAlignment="1">
      <alignment horizontal="left" vertical="center" wrapText="1"/>
    </xf>
    <xf numFmtId="0" fontId="18" fillId="2" borderId="2" xfId="2" applyFont="1" applyFill="1" applyBorder="1" applyAlignment="1">
      <alignment horizontal="center" vertical="center" wrapText="1"/>
    </xf>
    <xf numFmtId="0" fontId="18" fillId="2" borderId="2" xfId="2" applyFont="1" applyFill="1" applyBorder="1" applyAlignment="1">
      <alignment horizontal="center" vertical="center"/>
    </xf>
    <xf numFmtId="0" fontId="18" fillId="2" borderId="1" xfId="2" applyFont="1" applyFill="1" applyBorder="1" applyAlignment="1">
      <alignment horizontal="center" vertical="center" wrapText="1"/>
    </xf>
    <xf numFmtId="0" fontId="18" fillId="2" borderId="25" xfId="2" applyFont="1" applyFill="1" applyBorder="1" applyAlignment="1">
      <alignment horizontal="center" vertical="center" wrapText="1"/>
    </xf>
    <xf numFmtId="176" fontId="18" fillId="2" borderId="1" xfId="2" applyNumberFormat="1" applyFont="1" applyFill="1" applyBorder="1" applyAlignment="1">
      <alignment horizontal="center" vertical="center" wrapText="1"/>
    </xf>
    <xf numFmtId="0" fontId="62" fillId="0" borderId="25" xfId="0" applyFont="1" applyBorder="1" applyAlignment="1">
      <alignment horizontal="center" vertical="center" wrapText="1"/>
    </xf>
    <xf numFmtId="0" fontId="26" fillId="0" borderId="25" xfId="0" applyFont="1" applyBorder="1" applyAlignment="1" applyProtection="1">
      <alignment horizontal="left" vertical="center" wrapText="1" indent="3"/>
      <protection locked="0"/>
    </xf>
    <xf numFmtId="0" fontId="70" fillId="0" borderId="25" xfId="0" applyFont="1" applyBorder="1" applyAlignment="1" applyProtection="1">
      <alignment horizontal="left" vertical="center" wrapText="1" indent="3"/>
      <protection locked="0"/>
    </xf>
    <xf numFmtId="0" fontId="70" fillId="0" borderId="17" xfId="0" applyFont="1" applyBorder="1" applyAlignment="1" applyProtection="1">
      <alignment horizontal="left" vertical="center" wrapText="1" indent="3"/>
      <protection locked="0"/>
    </xf>
    <xf numFmtId="176" fontId="47" fillId="6" borderId="1" xfId="2" applyNumberFormat="1" applyFont="1" applyFill="1" applyBorder="1" applyAlignment="1" applyProtection="1">
      <alignment horizontal="center" vertical="center"/>
      <protection locked="0"/>
    </xf>
    <xf numFmtId="0" fontId="47" fillId="6" borderId="1" xfId="2" applyFont="1" applyFill="1" applyBorder="1" applyAlignment="1" applyProtection="1">
      <alignment horizontal="center" vertical="center" wrapText="1"/>
      <protection locked="0"/>
    </xf>
    <xf numFmtId="0" fontId="0" fillId="0" borderId="25" xfId="0" applyBorder="1" applyAlignment="1" applyProtection="1">
      <alignment vertical="center" wrapText="1"/>
      <protection locked="0"/>
    </xf>
    <xf numFmtId="0" fontId="0" fillId="0" borderId="17" xfId="0" applyBorder="1" applyAlignment="1" applyProtection="1">
      <alignment vertical="center" wrapText="1"/>
      <protection locked="0"/>
    </xf>
    <xf numFmtId="0" fontId="47" fillId="6" borderId="25" xfId="2" applyFont="1" applyFill="1" applyBorder="1" applyAlignment="1" applyProtection="1">
      <alignment horizontal="center" vertical="center" wrapText="1"/>
      <protection locked="0"/>
    </xf>
    <xf numFmtId="0" fontId="47" fillId="6" borderId="17" xfId="2" applyFont="1" applyFill="1" applyBorder="1" applyAlignment="1" applyProtection="1">
      <alignment horizontal="center" vertical="center" wrapText="1"/>
      <protection locked="0"/>
    </xf>
    <xf numFmtId="0" fontId="71" fillId="2" borderId="1" xfId="0" applyFont="1" applyFill="1" applyBorder="1" applyAlignment="1">
      <alignment horizontal="right" vertical="center" wrapText="1"/>
    </xf>
    <xf numFmtId="0" fontId="69" fillId="2" borderId="25" xfId="0" applyFont="1" applyFill="1" applyBorder="1" applyAlignment="1">
      <alignment horizontal="right" vertical="center" wrapText="1"/>
    </xf>
    <xf numFmtId="0" fontId="69" fillId="2" borderId="17" xfId="0" applyFont="1" applyFill="1" applyBorder="1" applyAlignment="1">
      <alignment horizontal="right" vertical="center" wrapText="1"/>
    </xf>
    <xf numFmtId="176" fontId="71" fillId="0" borderId="1" xfId="2" applyNumberFormat="1" applyFont="1" applyBorder="1" applyAlignment="1" applyProtection="1">
      <alignment horizontal="center" vertical="center" wrapText="1"/>
      <protection locked="0"/>
    </xf>
    <xf numFmtId="0" fontId="69" fillId="0" borderId="25" xfId="0" applyFont="1" applyBorder="1" applyAlignment="1" applyProtection="1">
      <alignment vertical="center" wrapText="1"/>
      <protection locked="0"/>
    </xf>
    <xf numFmtId="0" fontId="69" fillId="0" borderId="17" xfId="0" applyFont="1" applyBorder="1" applyAlignment="1" applyProtection="1">
      <alignment vertical="center" wrapText="1"/>
      <protection locked="0"/>
    </xf>
    <xf numFmtId="0" fontId="49" fillId="4" borderId="18" xfId="0" applyFont="1" applyFill="1" applyBorder="1" applyAlignment="1">
      <alignment vertical="center" wrapText="1"/>
    </xf>
    <xf numFmtId="0" fontId="0" fillId="0" borderId="28" xfId="0" applyBorder="1" applyAlignment="1">
      <alignment vertical="center" wrapText="1"/>
    </xf>
    <xf numFmtId="0" fontId="0" fillId="0" borderId="31" xfId="0" applyBorder="1" applyAlignment="1">
      <alignment vertical="center" wrapText="1"/>
    </xf>
    <xf numFmtId="0" fontId="49" fillId="0" borderId="2" xfId="0" applyFont="1" applyBorder="1" applyAlignment="1">
      <alignment horizontal="left" vertical="center" wrapText="1" indent="1"/>
    </xf>
    <xf numFmtId="0" fontId="0" fillId="0" borderId="2" xfId="0" applyBorder="1" applyAlignment="1">
      <alignment horizontal="left" vertical="center" wrapText="1" indent="1"/>
    </xf>
    <xf numFmtId="0" fontId="49" fillId="0" borderId="1" xfId="0" applyFont="1" applyBorder="1" applyAlignment="1" applyProtection="1">
      <alignment horizontal="left" vertical="center" indent="1"/>
      <protection locked="0"/>
    </xf>
    <xf numFmtId="0" fontId="0" fillId="0" borderId="25" xfId="0" applyBorder="1" applyAlignment="1" applyProtection="1">
      <alignment horizontal="left" vertical="center" indent="1"/>
      <protection locked="0"/>
    </xf>
    <xf numFmtId="0" fontId="0" fillId="0" borderId="17" xfId="0" applyBorder="1" applyAlignment="1" applyProtection="1">
      <alignment horizontal="left" vertical="center" indent="1"/>
      <protection locked="0"/>
    </xf>
    <xf numFmtId="0" fontId="16" fillId="0" borderId="0" xfId="2" applyFont="1" applyAlignment="1">
      <alignment vertical="center"/>
    </xf>
    <xf numFmtId="0" fontId="49" fillId="0" borderId="0" xfId="2" applyFont="1" applyAlignment="1">
      <alignment vertical="center"/>
    </xf>
    <xf numFmtId="0" fontId="49" fillId="0" borderId="18" xfId="2" applyFont="1" applyBorder="1" applyAlignment="1">
      <alignment vertical="center" wrapText="1"/>
    </xf>
    <xf numFmtId="0" fontId="49" fillId="0" borderId="11" xfId="2" applyFont="1" applyBorder="1" applyAlignment="1">
      <alignment vertical="center" wrapText="1"/>
    </xf>
    <xf numFmtId="0" fontId="49" fillId="0" borderId="29" xfId="2" applyFont="1" applyBorder="1" applyAlignment="1">
      <alignment vertical="center" wrapText="1"/>
    </xf>
    <xf numFmtId="0" fontId="49" fillId="0" borderId="15" xfId="2" applyFont="1" applyBorder="1" applyAlignment="1">
      <alignment vertical="center" wrapText="1"/>
    </xf>
    <xf numFmtId="31" fontId="16" fillId="0" borderId="29" xfId="2" applyNumberFormat="1" applyFont="1" applyBorder="1" applyAlignment="1">
      <alignment horizontal="center" vertical="center"/>
    </xf>
    <xf numFmtId="0" fontId="16" fillId="0" borderId="31" xfId="2" applyFont="1" applyBorder="1" applyAlignment="1">
      <alignment horizontal="center" vertical="center"/>
    </xf>
  </cellXfs>
  <cellStyles count="4">
    <cellStyle name="桁区切り" xfId="1" builtinId="6"/>
    <cellStyle name="標準" xfId="0" builtinId="0"/>
    <cellStyle name="標準 2" xfId="2" xr:uid="{1CFA833D-ED09-49F9-8FDE-0598E075F4A6}"/>
    <cellStyle name="標準 3" xfId="3" xr:uid="{3F9E077E-0594-48FC-B026-EC21DE0A475A}"/>
  </cellStyles>
  <dxfs count="1557">
    <dxf>
      <fill>
        <patternFill>
          <bgColor theme="2"/>
        </patternFill>
      </fill>
    </dxf>
    <dxf>
      <fill>
        <patternFill>
          <bgColor rgb="FFFFFF00"/>
        </patternFill>
      </fill>
    </dxf>
    <dxf>
      <fill>
        <patternFill patternType="none">
          <bgColor indexed="65"/>
        </patternFill>
      </fill>
    </dxf>
    <dxf>
      <fill>
        <patternFill>
          <bgColor theme="2"/>
        </patternFill>
      </fill>
    </dxf>
    <dxf>
      <fill>
        <patternFill>
          <bgColor rgb="FFFFFF00"/>
        </patternFill>
      </fill>
    </dxf>
    <dxf>
      <fill>
        <patternFill patternType="none">
          <bgColor indexed="65"/>
        </patternFill>
      </fill>
    </dxf>
    <dxf>
      <fill>
        <patternFill>
          <bgColor rgb="FFFFFF00"/>
        </patternFill>
      </fill>
    </dxf>
    <dxf>
      <fill>
        <patternFill>
          <bgColor theme="2"/>
        </patternFill>
      </fill>
    </dxf>
    <dxf>
      <fill>
        <patternFill>
          <bgColor rgb="FFFFFF00"/>
        </patternFill>
      </fill>
    </dxf>
    <dxf>
      <fill>
        <patternFill patternType="none">
          <bgColor indexed="65"/>
        </patternFill>
      </fill>
    </dxf>
    <dxf>
      <fill>
        <patternFill>
          <bgColor rgb="FF66FFFF"/>
        </patternFill>
      </fill>
    </dxf>
    <dxf>
      <fill>
        <patternFill>
          <bgColor theme="2"/>
        </patternFill>
      </fill>
    </dxf>
    <dxf>
      <fill>
        <patternFill>
          <bgColor theme="2"/>
        </patternFill>
      </fill>
    </dxf>
    <dxf>
      <fill>
        <patternFill>
          <bgColor theme="2"/>
        </patternFill>
      </fill>
    </dxf>
    <dxf>
      <fill>
        <patternFill>
          <bgColor theme="0" tint="-0.24994659260841701"/>
        </patternFill>
      </fill>
    </dxf>
    <dxf>
      <fill>
        <patternFill>
          <bgColor theme="2" tint="-9.9948118533890809E-2"/>
        </patternFill>
      </fill>
    </dxf>
    <dxf>
      <fill>
        <patternFill>
          <bgColor rgb="FF66FFFF"/>
        </patternFill>
      </fill>
    </dxf>
    <dxf>
      <fill>
        <patternFill>
          <bgColor rgb="FF66FFFF"/>
        </patternFill>
      </fill>
    </dxf>
    <dxf>
      <fill>
        <patternFill patternType="solid">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rgb="FF00FFFF"/>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rgb="FF00FFFF"/>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rgb="FF00FFFF"/>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rgb="FF00FFFF"/>
        </patternFill>
      </fill>
    </dxf>
    <dxf>
      <fill>
        <patternFill>
          <bgColor rgb="FFFFFF0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rgb="FFFFFF00"/>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none">
          <bgColor indexed="65"/>
        </patternFill>
      </fill>
    </dxf>
    <dxf>
      <fill>
        <patternFill>
          <bgColor theme="0" tint="-0.24994659260841701"/>
        </patternFill>
      </fill>
    </dxf>
    <dxf>
      <fill>
        <patternFill>
          <bgColor rgb="FF00FFFF"/>
        </patternFill>
      </fill>
    </dxf>
    <dxf>
      <fill>
        <patternFill>
          <bgColor rgb="FF00FFFF"/>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theme="0" tint="-0.24994659260841701"/>
        </patternFill>
      </fill>
    </dxf>
    <dxf>
      <fill>
        <patternFill>
          <bgColor rgb="FF00FFFF"/>
        </patternFill>
      </fill>
    </dxf>
    <dxf>
      <fill>
        <patternFill>
          <bgColor rgb="FF00FFFF"/>
        </patternFill>
      </fill>
    </dxf>
    <dxf>
      <fill>
        <patternFill patternType="none">
          <bgColor indexed="65"/>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66FFFF"/>
        </patternFill>
      </fill>
    </dxf>
    <dxf>
      <fill>
        <patternFill patternType="none">
          <bgColor indexed="6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66FFFF"/>
        </patternFill>
      </fill>
    </dxf>
    <dxf>
      <fill>
        <patternFill>
          <bgColor rgb="FF66FFFF"/>
        </patternFill>
      </fill>
    </dxf>
    <dxf>
      <fill>
        <patternFill>
          <bgColor rgb="FF00FFFF"/>
        </patternFill>
      </fill>
    </dxf>
    <dxf>
      <fill>
        <patternFill patternType="none">
          <bgColor indexed="65"/>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rgb="FF00FFFF"/>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rgb="FFFFFF00"/>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fill>
        <patternFill>
          <bgColor rgb="FFFF0000"/>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0000"/>
        </patternFill>
      </fill>
    </dxf>
    <dxf>
      <fill>
        <patternFill>
          <bgColor theme="0" tint="-0.24994659260841701"/>
        </patternFill>
      </fill>
    </dxf>
    <dxf>
      <fill>
        <patternFill>
          <bgColor rgb="FFFF0000"/>
        </patternFill>
      </fill>
    </dxf>
    <dxf>
      <fill>
        <patternFill>
          <bgColor theme="0" tint="-0.24994659260841701"/>
        </patternFill>
      </fill>
    </dxf>
    <dxf>
      <fill>
        <patternFill>
          <bgColor rgb="FFFFFF00"/>
        </patternFill>
      </fill>
    </dxf>
    <dxf>
      <fill>
        <patternFill>
          <bgColor rgb="FFFFFF00"/>
        </patternFill>
      </fill>
    </dxf>
    <dxf>
      <fill>
        <patternFill>
          <bgColor rgb="FF66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0000"/>
        </patternFill>
      </fill>
    </dxf>
    <dxf>
      <fill>
        <patternFill>
          <bgColor rgb="FF00FFFF"/>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rgb="FFFFFF00"/>
        </patternFill>
      </fill>
    </dxf>
    <dxf>
      <fill>
        <patternFill>
          <bgColor rgb="FF66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0000"/>
        </patternFill>
      </fill>
    </dxf>
    <dxf>
      <fill>
        <patternFill>
          <bgColor rgb="FF00FFFF"/>
        </patternFill>
      </fill>
    </dxf>
    <dxf>
      <fill>
        <patternFill>
          <bgColor theme="0" tint="-0.24994659260841701"/>
        </patternFill>
      </fill>
    </dxf>
    <dxf>
      <fill>
        <patternFill>
          <bgColor rgb="FF00FFFF"/>
        </patternFill>
      </fill>
    </dxf>
    <dxf>
      <fill>
        <patternFill>
          <bgColor theme="0" tint="-0.24994659260841701"/>
        </patternFill>
      </fill>
    </dxf>
    <dxf>
      <fill>
        <patternFill>
          <bgColor rgb="FFFFFF00"/>
        </patternFill>
      </fill>
    </dxf>
    <dxf>
      <fill>
        <patternFill>
          <bgColor rgb="FFFFFF00"/>
        </patternFill>
      </fill>
    </dxf>
    <dxf>
      <fill>
        <patternFill>
          <bgColor rgb="FF66FFFF"/>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0000"/>
        </patternFill>
      </fill>
    </dxf>
    <dxf>
      <fill>
        <patternFill>
          <bgColor rgb="FF00FFFF"/>
        </patternFill>
      </fill>
    </dxf>
    <dxf>
      <fill>
        <patternFill>
          <bgColor theme="0" tint="-0.24994659260841701"/>
        </patternFill>
      </fill>
    </dxf>
    <dxf>
      <fill>
        <patternFill>
          <bgColor rgb="FF00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theme="0" tint="-0.24994659260841701"/>
        </patternFill>
      </fill>
    </dxf>
    <dxf>
      <fill>
        <patternFill>
          <bgColor rgb="FFFFFF00"/>
        </patternFill>
      </fill>
    </dxf>
    <dxf>
      <fill>
        <patternFill>
          <bgColor theme="0" tint="-0.24994659260841701"/>
        </patternFill>
      </fill>
    </dxf>
    <dxf>
      <fill>
        <patternFill>
          <bgColor theme="0" tint="-0.24994659260841701"/>
        </patternFill>
      </fill>
    </dxf>
    <dxf>
      <fill>
        <patternFill>
          <bgColor rgb="FFFFFF00"/>
        </patternFill>
      </fill>
    </dxf>
    <dxf>
      <fill>
        <patternFill>
          <bgColor rgb="FF00FFFF"/>
        </patternFill>
      </fill>
    </dxf>
    <dxf>
      <fill>
        <patternFill>
          <bgColor theme="0" tint="-0.24994659260841701"/>
        </patternFill>
      </fill>
    </dxf>
    <dxf>
      <fill>
        <patternFill>
          <bgColor theme="0" tint="-0.24994659260841701"/>
        </patternFill>
      </fill>
    </dxf>
    <dxf>
      <fill>
        <patternFill>
          <bgColor rgb="FF00FFFF"/>
        </patternFill>
      </fill>
    </dxf>
    <dxf>
      <fill>
        <patternFill>
          <bgColor rgb="FF00FFFF"/>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vbaProject.bin" Type="http://schemas.microsoft.com/office/2006/relationships/vbaProject"/><Relationship Id="rId18"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5.xml.rels><?xml version="1.0" encoding="UTF-8" standalone="no"?><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 Id="rId3" Target="../media/image3.png" Type="http://schemas.openxmlformats.org/officeDocument/2006/relationships/image"/></Relationships>
</file>

<file path=xl/drawings/_rels/drawing6.xml.rels><?xml version="1.0" encoding="UTF-8" standalone="no"?><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 Id="rId3"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7</xdr:col>
      <xdr:colOff>4991100</xdr:colOff>
      <xdr:row>0</xdr:row>
      <xdr:rowOff>47625</xdr:rowOff>
    </xdr:from>
    <xdr:to>
      <xdr:col>7</xdr:col>
      <xdr:colOff>5314950</xdr:colOff>
      <xdr:row>1</xdr:row>
      <xdr:rowOff>66675</xdr:rowOff>
    </xdr:to>
    <xdr:sp macro="" textlink="">
      <xdr:nvSpPr>
        <xdr:cNvPr id="1486" name="テキスト ボックス 1">
          <a:extLst>
            <a:ext uri="{FF2B5EF4-FFF2-40B4-BE49-F238E27FC236}">
              <a16:creationId xmlns:a16="http://schemas.microsoft.com/office/drawing/2014/main" id="{40AD6E9D-7593-A031-F6E7-515340022A13}"/>
            </a:ext>
          </a:extLst>
        </xdr:cNvPr>
        <xdr:cNvSpPr txBox="1">
          <a:spLocks noChangeArrowheads="1"/>
        </xdr:cNvSpPr>
      </xdr:nvSpPr>
      <xdr:spPr bwMode="auto">
        <a:xfrm>
          <a:off x="27679650" y="47625"/>
          <a:ext cx="3238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603885</xdr:colOff>
      <xdr:row>2</xdr:row>
      <xdr:rowOff>147320</xdr:rowOff>
    </xdr:from>
    <xdr:to>
      <xdr:col>8</xdr:col>
      <xdr:colOff>930</xdr:colOff>
      <xdr:row>7</xdr:row>
      <xdr:rowOff>1425</xdr:rowOff>
    </xdr:to>
    <xdr:sp macro="" textlink="">
      <xdr:nvSpPr>
        <xdr:cNvPr id="1469" name="正方形/長方形 2">
          <a:extLst>
            <a:ext uri="{FF2B5EF4-FFF2-40B4-BE49-F238E27FC236}">
              <a16:creationId xmlns:a16="http://schemas.microsoft.com/office/drawing/2014/main" id="{16808F25-F37F-A472-B451-55157F2B1518}"/>
            </a:ext>
          </a:extLst>
        </xdr:cNvPr>
        <xdr:cNvSpPr>
          <a:spLocks noChangeArrowheads="1"/>
        </xdr:cNvSpPr>
      </xdr:nvSpPr>
      <xdr:spPr bwMode="auto">
        <a:xfrm>
          <a:off x="20756880" y="678180"/>
          <a:ext cx="4732020" cy="1363980"/>
        </a:xfrm>
        <a:prstGeom prst="rect">
          <a:avLst/>
        </a:prstGeom>
        <a:solidFill>
          <a:srgbClr val="FF0000"/>
        </a:solidFill>
        <a:ln w="57150" algn="ctr">
          <a:solidFill>
            <a:srgbClr val="FF0000"/>
          </a:solidFill>
          <a:miter lim="800000"/>
          <a:headEnd/>
          <a:tailEnd/>
        </a:ln>
      </xdr:spPr>
      <xdr:txBody>
        <a:bodyPr vertOverflow="clip" wrap="square" lIns="64008" tIns="86868" rIns="0" bIns="0" anchor="t" upright="1"/>
        <a:lstStyle/>
        <a:p>
          <a:pPr algn="l" rtl="0">
            <a:lnSpc>
              <a:spcPts val="3100"/>
            </a:lnSpc>
            <a:defRPr sz="1000"/>
          </a:pPr>
          <a:r>
            <a:rPr lang="ja-JP" altLang="en-US" sz="2000" b="1" i="0" u="sng" strike="noStrike" baseline="0">
              <a:solidFill>
                <a:srgbClr val="0000FF"/>
              </a:solidFill>
              <a:latin typeface="メイリオ"/>
              <a:ea typeface="メイリオ"/>
            </a:rPr>
            <a:t>■作成に当たっての留意事項</a:t>
          </a:r>
          <a:endParaRPr lang="ja-JP" altLang="en-US" sz="1800" b="1" i="0" u="none" strike="noStrike" baseline="0">
            <a:solidFill>
              <a:srgbClr val="FFFFFF"/>
            </a:solidFill>
            <a:latin typeface="メイリオ"/>
            <a:ea typeface="メイリオ"/>
          </a:endParaRPr>
        </a:p>
        <a:p>
          <a:pPr algn="l" rtl="0">
            <a:lnSpc>
              <a:spcPts val="27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9</xdr:row>
      <xdr:rowOff>19050</xdr:rowOff>
    </xdr:from>
    <xdr:to>
      <xdr:col>9</xdr:col>
      <xdr:colOff>1009650</xdr:colOff>
      <xdr:row>13</xdr:row>
      <xdr:rowOff>819150</xdr:rowOff>
    </xdr:to>
    <xdr:cxnSp macro="">
      <xdr:nvCxnSpPr>
        <xdr:cNvPr id="2342" name="直線コネクタ 2">
          <a:extLst>
            <a:ext uri="{FF2B5EF4-FFF2-40B4-BE49-F238E27FC236}">
              <a16:creationId xmlns:a16="http://schemas.microsoft.com/office/drawing/2014/main" id="{A41349F4-EF12-66E3-9A2A-E8E8EE314EE7}"/>
            </a:ext>
          </a:extLst>
        </xdr:cNvPr>
        <xdr:cNvCxnSpPr>
          <a:cxnSpLocks noChangeShapeType="1"/>
        </xdr:cNvCxnSpPr>
      </xdr:nvCxnSpPr>
      <xdr:spPr bwMode="auto">
        <a:xfrm flipV="1">
          <a:off x="11363325" y="3943350"/>
          <a:ext cx="7467600" cy="33623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220345</xdr:colOff>
      <xdr:row>1</xdr:row>
      <xdr:rowOff>334645</xdr:rowOff>
    </xdr:from>
    <xdr:to>
      <xdr:col>24</xdr:col>
      <xdr:colOff>220345</xdr:colOff>
      <xdr:row>7</xdr:row>
      <xdr:rowOff>496128</xdr:rowOff>
    </xdr:to>
    <xdr:sp macro="" textlink="">
      <xdr:nvSpPr>
        <xdr:cNvPr id="78875" name="正方形/長方形 1">
          <a:extLst>
            <a:ext uri="{FF2B5EF4-FFF2-40B4-BE49-F238E27FC236}">
              <a16:creationId xmlns:a16="http://schemas.microsoft.com/office/drawing/2014/main" id="{37D2296E-E1E4-27DB-61D4-2FC1F8BEF176}"/>
            </a:ext>
          </a:extLst>
        </xdr:cNvPr>
        <xdr:cNvSpPr>
          <a:spLocks noChangeArrowheads="1"/>
        </xdr:cNvSpPr>
      </xdr:nvSpPr>
      <xdr:spPr bwMode="auto">
        <a:xfrm>
          <a:off x="20513040" y="838200"/>
          <a:ext cx="5486400" cy="3055620"/>
        </a:xfrm>
        <a:prstGeom prst="rect">
          <a:avLst/>
        </a:prstGeom>
        <a:solidFill>
          <a:srgbClr val="FF0000"/>
        </a:solidFill>
        <a:ln w="57150" algn="ctr">
          <a:solidFill>
            <a:srgbClr val="FF0000"/>
          </a:solidFill>
          <a:miter lim="800000"/>
          <a:headEnd/>
          <a:tailEnd/>
        </a:ln>
      </xdr:spPr>
      <xdr:txBody>
        <a:bodyPr vertOverflow="clip" wrap="square" lIns="36576" tIns="45720" rIns="0" bIns="0" anchor="t" upright="1"/>
        <a:lstStyle/>
        <a:p>
          <a:pPr algn="l" rtl="0">
            <a:lnSpc>
              <a:spcPts val="3200"/>
            </a:lnSpc>
            <a:defRPr sz="1000"/>
          </a:pPr>
          <a:r>
            <a:rPr lang="ja-JP" altLang="en-US" sz="2000" b="1" i="0" u="sng" strike="noStrike" baseline="0">
              <a:solidFill>
                <a:srgbClr val="0000FF"/>
              </a:solidFill>
              <a:latin typeface="メイリオ"/>
              <a:ea typeface="メイリオ"/>
            </a:rPr>
            <a:t>■作成に当たっての留意事項</a:t>
          </a:r>
          <a:endParaRPr lang="ja-JP" altLang="en-US" sz="1800" b="1" i="0" u="none" strike="noStrike" baseline="0">
            <a:solidFill>
              <a:srgbClr val="FFFFFF"/>
            </a:solidFill>
            <a:latin typeface="メイリオ"/>
            <a:ea typeface="メイリオ"/>
          </a:endParaRPr>
        </a:p>
        <a:p>
          <a:pPr algn="l" rtl="0">
            <a:lnSpc>
              <a:spcPts val="29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a:p>
          <a:pPr algn="l" rtl="0">
            <a:lnSpc>
              <a:spcPts val="2900"/>
            </a:lnSpc>
            <a:defRPr sz="1000"/>
          </a:pPr>
          <a:r>
            <a:rPr lang="ja-JP" altLang="en-US" sz="1800" b="1" i="0" u="none" strike="noStrike" baseline="0">
              <a:solidFill>
                <a:srgbClr val="FFFFFF"/>
              </a:solidFill>
              <a:latin typeface="メイリオ"/>
              <a:ea typeface="メイリオ"/>
            </a:rPr>
            <a:t>○灰色の部分は自動反映されますので、記入しないでください。</a:t>
          </a:r>
        </a:p>
        <a:p>
          <a:pPr algn="l" rtl="0">
            <a:lnSpc>
              <a:spcPts val="2900"/>
            </a:lnSpc>
            <a:defRPr sz="1000"/>
          </a:pPr>
          <a:r>
            <a:rPr lang="ja-JP" altLang="en-US" sz="1800" b="1" i="0" u="none" strike="noStrike" baseline="0">
              <a:solidFill>
                <a:srgbClr val="FFFFFF"/>
              </a:solidFill>
              <a:latin typeface="メイリオ"/>
              <a:ea typeface="メイリオ"/>
            </a:rPr>
            <a:t>○基準４に該当し、研究責任医師から外れた場合は、研究分担医師として申告してください。</a:t>
          </a:r>
        </a:p>
        <a:p>
          <a:pPr algn="l" rtl="0">
            <a:lnSpc>
              <a:spcPts val="2800"/>
            </a:lnSpc>
            <a:defRPr sz="1000"/>
          </a:pPr>
          <a:endParaRPr lang="ja-JP" altLang="en-US" sz="1800" b="1" i="0" u="none" strike="noStrike" baseline="0">
            <a:solidFill>
              <a:srgbClr val="FFFFFF"/>
            </a:solidFill>
            <a:latin typeface="メイリオ"/>
            <a:ea typeface="メイリオ"/>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222885</xdr:colOff>
      <xdr:row>1</xdr:row>
      <xdr:rowOff>334645</xdr:rowOff>
    </xdr:from>
    <xdr:to>
      <xdr:col>24</xdr:col>
      <xdr:colOff>195610</xdr:colOff>
      <xdr:row>8</xdr:row>
      <xdr:rowOff>516291</xdr:rowOff>
    </xdr:to>
    <xdr:sp macro="" textlink="">
      <xdr:nvSpPr>
        <xdr:cNvPr id="79898" name="正方形/長方形 1">
          <a:extLst>
            <a:ext uri="{FF2B5EF4-FFF2-40B4-BE49-F238E27FC236}">
              <a16:creationId xmlns:a16="http://schemas.microsoft.com/office/drawing/2014/main" id="{C413B7C7-0CCD-7795-00FC-BC377F376390}"/>
            </a:ext>
          </a:extLst>
        </xdr:cNvPr>
        <xdr:cNvSpPr>
          <a:spLocks noChangeArrowheads="1"/>
        </xdr:cNvSpPr>
      </xdr:nvSpPr>
      <xdr:spPr bwMode="auto">
        <a:xfrm>
          <a:off x="19994880" y="838200"/>
          <a:ext cx="5463540" cy="3520440"/>
        </a:xfrm>
        <a:prstGeom prst="rect">
          <a:avLst/>
        </a:prstGeom>
        <a:solidFill>
          <a:srgbClr val="FF0000"/>
        </a:solidFill>
        <a:ln w="57150" algn="ctr">
          <a:solidFill>
            <a:srgbClr val="FF0000"/>
          </a:solidFill>
          <a:miter lim="800000"/>
          <a:headEnd/>
          <a:tailEnd/>
        </a:ln>
      </xdr:spPr>
      <xdr:txBody>
        <a:bodyPr vertOverflow="clip" wrap="square" lIns="36576" tIns="45720" rIns="0" bIns="0" anchor="t" upright="1"/>
        <a:lstStyle/>
        <a:p>
          <a:pPr algn="l" rtl="0">
            <a:lnSpc>
              <a:spcPts val="3200"/>
            </a:lnSpc>
            <a:defRPr sz="1000"/>
          </a:pPr>
          <a:r>
            <a:rPr lang="ja-JP" altLang="en-US" sz="2000" b="1" i="0" u="sng" strike="noStrike" baseline="0">
              <a:solidFill>
                <a:srgbClr val="0000FF"/>
              </a:solidFill>
              <a:latin typeface="メイリオ"/>
              <a:ea typeface="メイリオ"/>
            </a:rPr>
            <a:t>■作成に当たっての留意事項</a:t>
          </a:r>
          <a:endParaRPr lang="ja-JP" altLang="en-US" sz="1800" b="1" i="0" u="none" strike="noStrike" baseline="0">
            <a:solidFill>
              <a:srgbClr val="FFFFFF"/>
            </a:solidFill>
            <a:latin typeface="メイリオ"/>
            <a:ea typeface="メイリオ"/>
          </a:endParaRPr>
        </a:p>
        <a:p>
          <a:pPr algn="l" rtl="0">
            <a:lnSpc>
              <a:spcPts val="29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a:p>
          <a:pPr algn="l" rtl="0">
            <a:lnSpc>
              <a:spcPts val="2900"/>
            </a:lnSpc>
            <a:defRPr sz="1000"/>
          </a:pPr>
          <a:r>
            <a:rPr lang="ja-JP" altLang="en-US" sz="1800" b="1" i="0" u="none" strike="noStrike" baseline="0">
              <a:solidFill>
                <a:srgbClr val="FFFFFF"/>
              </a:solidFill>
              <a:latin typeface="メイリオ"/>
              <a:ea typeface="メイリオ"/>
            </a:rPr>
            <a:t>○灰色の部分は自動反映されますので、記入しないでください。</a:t>
          </a:r>
        </a:p>
        <a:p>
          <a:pPr algn="l" rtl="0">
            <a:lnSpc>
              <a:spcPts val="2700"/>
            </a:lnSpc>
            <a:defRPr sz="1000"/>
          </a:pPr>
          <a:r>
            <a:rPr lang="ja-JP" altLang="en-US" sz="1800" b="1" i="0" u="none" strike="noStrike" baseline="0">
              <a:solidFill>
                <a:srgbClr val="FFFFFF"/>
              </a:solidFill>
              <a:latin typeface="メイリオ"/>
              <a:ea typeface="メイリオ"/>
            </a:rPr>
            <a:t>○基準４に該当し、研究責任医師から外れた場合は、研究分担医師として申告してください。</a:t>
          </a:r>
        </a:p>
        <a:p>
          <a:pPr algn="l" rtl="0">
            <a:lnSpc>
              <a:spcPts val="2900"/>
            </a:lnSpc>
            <a:defRPr sz="1000"/>
          </a:pPr>
          <a:endParaRPr lang="ja-JP" altLang="en-US" sz="1800" b="1" i="0" u="none" strike="noStrike" baseline="0">
            <a:solidFill>
              <a:srgbClr val="FFFFFF"/>
            </a:solidFill>
            <a:latin typeface="メイリオ"/>
            <a:ea typeface="メイリオ"/>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19</xdr:col>
      <xdr:colOff>8255</xdr:colOff>
      <xdr:row>7</xdr:row>
      <xdr:rowOff>420370</xdr:rowOff>
    </xdr:from>
    <xdr:to>
      <xdr:col>33</xdr:col>
      <xdr:colOff>648853</xdr:colOff>
      <xdr:row>18</xdr:row>
      <xdr:rowOff>418472</xdr:rowOff>
    </xdr:to>
    <xdr:sp macro="" textlink="">
      <xdr:nvSpPr>
        <xdr:cNvPr id="81790" name="テキスト ボックス 1">
          <a:extLst>
            <a:ext uri="{FF2B5EF4-FFF2-40B4-BE49-F238E27FC236}">
              <a16:creationId xmlns:a16="http://schemas.microsoft.com/office/drawing/2014/main" id="{BAAA41B2-A2DE-9CFC-9994-5C12BA0847DA}"/>
            </a:ext>
          </a:extLst>
        </xdr:cNvPr>
        <xdr:cNvSpPr txBox="1">
          <a:spLocks noChangeArrowheads="1"/>
        </xdr:cNvSpPr>
      </xdr:nvSpPr>
      <xdr:spPr bwMode="auto">
        <a:xfrm>
          <a:off x="21831300" y="3733800"/>
          <a:ext cx="8907780" cy="4640580"/>
        </a:xfrm>
        <a:prstGeom prst="rect">
          <a:avLst/>
        </a:prstGeom>
        <a:solidFill>
          <a:srgbClr val="C5E0B4"/>
        </a:solidFill>
        <a:ln w="9525">
          <a:solidFill>
            <a:srgbClr val="BCBCBC"/>
          </a:solidFill>
          <a:miter lim="800000"/>
          <a:headEnd/>
          <a:tailEnd/>
        </a:ln>
      </xdr:spPr>
      <xdr:txBody>
        <a:bodyPr vertOverflow="clip" wrap="square" lIns="27432" tIns="36576" rIns="0" bIns="0" anchor="t" upright="1"/>
        <a:lstStyle/>
        <a:p>
          <a:pPr algn="l" rtl="0">
            <a:lnSpc>
              <a:spcPts val="3200"/>
            </a:lnSpc>
            <a:defRPr sz="1000"/>
          </a:pPr>
          <a:r>
            <a:rPr lang="ja-JP" altLang="en-US" sz="2000" b="1" i="0" u="sng" strike="noStrike" baseline="0">
              <a:solidFill>
                <a:srgbClr val="0000FF"/>
              </a:solidFill>
              <a:latin typeface="メイリオ"/>
              <a:ea typeface="メイリオ"/>
            </a:rPr>
            <a:t>■</a:t>
          </a:r>
          <a:r>
            <a:rPr lang="ja-JP" altLang="en-US" sz="2000" b="1" i="0" u="sng" strike="noStrike" baseline="0">
              <a:solidFill>
                <a:srgbClr val="0000FF"/>
              </a:solidFill>
              <a:latin typeface="ＭＳ Ｐゴシック"/>
              <a:ea typeface="ＭＳ Ｐゴシック"/>
            </a:rPr>
            <a:t>研究責任医師への送付用</a:t>
          </a:r>
          <a:r>
            <a:rPr lang="ja-JP" altLang="en-US" sz="2000" b="1" i="0" u="sng" strike="noStrike" baseline="0">
              <a:solidFill>
                <a:srgbClr val="0000FF"/>
              </a:solidFill>
              <a:latin typeface="Calibri"/>
              <a:ea typeface="ＭＳ Ｐゴシック"/>
              <a:cs typeface="Calibri"/>
            </a:rPr>
            <a:t>BOOK</a:t>
          </a:r>
          <a:r>
            <a:rPr lang="ja-JP" altLang="en-US" sz="2000" b="1" i="0" u="sng" strike="noStrike" baseline="0">
              <a:solidFill>
                <a:srgbClr val="0000FF"/>
              </a:solidFill>
              <a:latin typeface="ＭＳ Ｐゴシック"/>
              <a:ea typeface="ＭＳ Ｐゴシック"/>
              <a:cs typeface="Calibri"/>
            </a:rPr>
            <a:t>作成方法について</a:t>
          </a:r>
          <a:endParaRPr lang="ja-JP" altLang="en-US" sz="2000" b="1" i="0" u="sng" strike="noStrike" baseline="0">
            <a:solidFill>
              <a:srgbClr val="0000FF"/>
            </a:solidFill>
            <a:latin typeface="Calibri"/>
            <a:ea typeface="ＭＳ Ｐゴシック"/>
            <a:cs typeface="Calibri"/>
          </a:endParaRPr>
        </a:p>
        <a:p>
          <a:pPr algn="l" rtl="0">
            <a:lnSpc>
              <a:spcPts val="2800"/>
            </a:lnSpc>
            <a:defRPr sz="1000"/>
          </a:pPr>
          <a:r>
            <a:rPr lang="ja-JP" altLang="en-US" sz="1800" b="0" i="0" u="none" strike="noStrike" baseline="0">
              <a:solidFill>
                <a:srgbClr val="0000FF"/>
              </a:solidFill>
              <a:latin typeface="メイリオ"/>
              <a:ea typeface="メイリオ"/>
            </a:rPr>
            <a:t>　利益相反状況確認報告書を研究責任医師に送付するに当たって、様式Ｃを除いた必要な情報のみのファイルを電子媒体で送信する場合は、以下の①又は②の方法により行ってください。</a:t>
          </a:r>
        </a:p>
        <a:p>
          <a:pPr algn="l" rtl="0">
            <a:lnSpc>
              <a:spcPts val="1400"/>
            </a:lnSpc>
            <a:defRPr sz="1000"/>
          </a:pPr>
          <a:endParaRPr lang="ja-JP" altLang="en-US" sz="900" b="0" i="0" u="none" strike="noStrike" baseline="0">
            <a:solidFill>
              <a:srgbClr val="000000"/>
            </a:solidFill>
            <a:latin typeface="メイリオ"/>
            <a:ea typeface="メイリオ"/>
          </a:endParaRPr>
        </a:p>
        <a:p>
          <a:pPr algn="l" rtl="0">
            <a:lnSpc>
              <a:spcPts val="2800"/>
            </a:lnSpc>
            <a:defRPr sz="1000"/>
          </a:pPr>
          <a:r>
            <a:rPr lang="ja-JP" altLang="en-US" sz="1800" b="1" i="0" u="none" strike="noStrike" baseline="0">
              <a:solidFill>
                <a:srgbClr val="0000FF"/>
              </a:solidFill>
              <a:latin typeface="メイリオ"/>
              <a:ea typeface="メイリオ"/>
            </a:rPr>
            <a:t>①</a:t>
          </a:r>
          <a:r>
            <a:rPr lang="ja-JP" altLang="en-US" sz="1800" b="1" i="0" u="none" strike="noStrike" baseline="0">
              <a:solidFill>
                <a:srgbClr val="000000"/>
              </a:solidFill>
              <a:latin typeface="メイリオ"/>
              <a:ea typeface="メイリオ"/>
            </a:rPr>
            <a:t>【マクロを使用する場合】</a:t>
          </a:r>
        </a:p>
        <a:p>
          <a:pPr algn="l" rtl="0">
            <a:lnSpc>
              <a:spcPts val="2800"/>
            </a:lnSpc>
            <a:defRPr sz="1000"/>
          </a:pPr>
          <a:r>
            <a:rPr lang="ja-JP" altLang="en-US" sz="1800" b="1" i="0" u="none" strike="noStrike" baseline="0">
              <a:solidFill>
                <a:srgbClr val="000000"/>
              </a:solidFill>
              <a:latin typeface="メイリオ"/>
              <a:ea typeface="メイリオ"/>
            </a:rPr>
            <a:t>右のボタンをクリックしてください。</a:t>
          </a:r>
        </a:p>
      </xdr:txBody>
    </xdr:sp>
    <xdr:clientData/>
  </xdr:twoCellAnchor>
  <xdr:twoCellAnchor>
    <xdr:from>
      <xdr:col>19</xdr:col>
      <xdr:colOff>8255</xdr:colOff>
      <xdr:row>1</xdr:row>
      <xdr:rowOff>0</xdr:rowOff>
    </xdr:from>
    <xdr:to>
      <xdr:col>33</xdr:col>
      <xdr:colOff>612088</xdr:colOff>
      <xdr:row>7</xdr:row>
      <xdr:rowOff>140989</xdr:rowOff>
    </xdr:to>
    <xdr:sp macro="" textlink="">
      <xdr:nvSpPr>
        <xdr:cNvPr id="81791" name="正方形/長方形 2">
          <a:extLst>
            <a:ext uri="{FF2B5EF4-FFF2-40B4-BE49-F238E27FC236}">
              <a16:creationId xmlns:a16="http://schemas.microsoft.com/office/drawing/2014/main" id="{9F6F38F4-0255-18CE-2939-E97EA0E97942}"/>
            </a:ext>
          </a:extLst>
        </xdr:cNvPr>
        <xdr:cNvSpPr>
          <a:spLocks noChangeArrowheads="1"/>
        </xdr:cNvSpPr>
      </xdr:nvSpPr>
      <xdr:spPr bwMode="auto">
        <a:xfrm>
          <a:off x="21831300" y="624840"/>
          <a:ext cx="8892540" cy="2918460"/>
        </a:xfrm>
        <a:prstGeom prst="rect">
          <a:avLst/>
        </a:prstGeom>
        <a:solidFill>
          <a:srgbClr val="FF0000"/>
        </a:solidFill>
        <a:ln w="57150" algn="ctr">
          <a:solidFill>
            <a:srgbClr val="FF0000"/>
          </a:solidFill>
          <a:miter lim="800000"/>
          <a:headEnd/>
          <a:tailEnd/>
        </a:ln>
      </xdr:spPr>
      <xdr:txBody>
        <a:bodyPr vertOverflow="clip" wrap="square" lIns="36576" tIns="45720" rIns="0" bIns="0" anchor="t" upright="1"/>
        <a:lstStyle/>
        <a:p>
          <a:pPr algn="l" rtl="0">
            <a:lnSpc>
              <a:spcPts val="3200"/>
            </a:lnSpc>
            <a:defRPr sz="1000"/>
          </a:pPr>
          <a:r>
            <a:rPr lang="ja-JP" altLang="en-US" sz="2000" b="1" i="0" u="sng" strike="noStrike" baseline="0">
              <a:solidFill>
                <a:srgbClr val="0000FF"/>
              </a:solidFill>
              <a:latin typeface="メイリオ"/>
              <a:ea typeface="メイリオ"/>
            </a:rPr>
            <a:t>■作成に当たっての留意事項</a:t>
          </a:r>
        </a:p>
        <a:p>
          <a:pPr algn="l" rtl="0">
            <a:lnSpc>
              <a:spcPts val="29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a:p>
          <a:pPr algn="l" rtl="0">
            <a:lnSpc>
              <a:spcPts val="2900"/>
            </a:lnSpc>
            <a:defRPr sz="1000"/>
          </a:pPr>
          <a:r>
            <a:rPr lang="ja-JP" altLang="en-US" sz="1800" b="1" i="0" u="none" strike="noStrike" baseline="0">
              <a:solidFill>
                <a:srgbClr val="FFFFFF"/>
              </a:solidFill>
              <a:latin typeface="メイリオ"/>
              <a:ea typeface="メイリオ"/>
            </a:rPr>
            <a:t>灰色の部分は自動反映されますので、記入しないでください。</a:t>
          </a:r>
        </a:p>
        <a:p>
          <a:pPr algn="l" rtl="0">
            <a:lnSpc>
              <a:spcPts val="2900"/>
            </a:lnSpc>
            <a:defRPr sz="1000"/>
          </a:pPr>
          <a:r>
            <a:rPr lang="ja-JP" altLang="en-US" sz="1800" b="1" i="0" u="none" strike="noStrike" baseline="0">
              <a:solidFill>
                <a:srgbClr val="FFFFFF"/>
              </a:solidFill>
              <a:latin typeface="メイリオ"/>
              <a:ea typeface="メイリオ"/>
            </a:rPr>
            <a:t>○白抜き空欄になっている場合は、様式Cに記載漏れがありますので、申告者に差し戻しください。</a:t>
          </a:r>
        </a:p>
        <a:p>
          <a:pPr algn="l" rtl="0">
            <a:lnSpc>
              <a:spcPts val="2900"/>
            </a:lnSpc>
            <a:defRPr sz="1000"/>
          </a:pPr>
          <a:r>
            <a:rPr lang="ja-JP" altLang="en-US" sz="1800" b="1" i="0" u="none" strike="noStrike" baseline="0">
              <a:solidFill>
                <a:srgbClr val="FFFFFF"/>
              </a:solidFill>
              <a:latin typeface="メイリオ"/>
              <a:ea typeface="メイリオ"/>
            </a:rPr>
            <a:t>○研究責任医師が実施医療機関の管理者の場合は、事実関係の確認を適切にできる同機関の他の者が確認していただく必要があります。該当する場合は、その旨を特記事項（下の段）に記載してください。</a:t>
          </a:r>
        </a:p>
        <a:p>
          <a:pPr algn="l" rtl="0">
            <a:lnSpc>
              <a:spcPts val="2800"/>
            </a:lnSpc>
            <a:defRPr sz="1000"/>
          </a:pPr>
          <a:endParaRPr lang="ja-JP" altLang="en-US" sz="1800" b="1" i="0" u="none" strike="noStrike" baseline="0">
            <a:solidFill>
              <a:srgbClr val="FFFFFF"/>
            </a:solidFill>
            <a:latin typeface="メイリオ"/>
            <a:ea typeface="メイリオ"/>
          </a:endParaRPr>
        </a:p>
      </xdr:txBody>
    </xdr:sp>
    <xdr:clientData/>
  </xdr:twoCellAnchor>
  <xdr:twoCellAnchor>
    <xdr:from>
      <xdr:col>26</xdr:col>
      <xdr:colOff>86995</xdr:colOff>
      <xdr:row>12</xdr:row>
      <xdr:rowOff>181610</xdr:rowOff>
    </xdr:from>
    <xdr:to>
      <xdr:col>32</xdr:col>
      <xdr:colOff>224800</xdr:colOff>
      <xdr:row>18</xdr:row>
      <xdr:rowOff>118085</xdr:rowOff>
    </xdr:to>
    <xdr:sp macro="[0]!研究責任医師" textlink="">
      <xdr:nvSpPr>
        <xdr:cNvPr id="81792" name="ホームベース 3">
          <a:extLst>
            <a:ext uri="{FF2B5EF4-FFF2-40B4-BE49-F238E27FC236}">
              <a16:creationId xmlns:a16="http://schemas.microsoft.com/office/drawing/2014/main" id="{F68EEB11-2B63-A05A-ED11-54F10B81A693}"/>
            </a:ext>
          </a:extLst>
        </xdr:cNvPr>
        <xdr:cNvSpPr>
          <a:spLocks noChangeArrowheads="1"/>
        </xdr:cNvSpPr>
      </xdr:nvSpPr>
      <xdr:spPr bwMode="auto">
        <a:xfrm>
          <a:off x="26136600" y="5631180"/>
          <a:ext cx="3749040" cy="2567940"/>
        </a:xfrm>
        <a:prstGeom prst="homePlate">
          <a:avLst>
            <a:gd name="adj" fmla="val 35924"/>
          </a:avLst>
        </a:prstGeom>
        <a:solidFill>
          <a:srgbClr val="FF66CC"/>
        </a:solidFill>
        <a:ln w="12700" algn="ctr">
          <a:solidFill>
            <a:srgbClr val="FF66CC"/>
          </a:solidFill>
          <a:miter lim="800000"/>
          <a:headEnd/>
          <a:tailEnd/>
        </a:ln>
      </xdr:spPr>
      <xdr:txBody>
        <a:bodyPr vertOverflow="clip" wrap="square" lIns="27432" tIns="36576" rIns="27432" bIns="36576" anchor="ctr" upright="1"/>
        <a:lstStyle/>
        <a:p>
          <a:pPr algn="ctr" rtl="0">
            <a:lnSpc>
              <a:spcPts val="3000"/>
            </a:lnSpc>
            <a:defRPr sz="1000"/>
          </a:pPr>
          <a:r>
            <a:rPr lang="ja-JP" altLang="en-US" sz="2000" b="1" i="0" u="none" strike="noStrike" baseline="0">
              <a:solidFill>
                <a:srgbClr val="FFFFFF"/>
              </a:solidFill>
              <a:latin typeface="メイリオ"/>
              <a:ea typeface="メイリオ"/>
            </a:rPr>
            <a:t>研究責任医師への送付用BOOK作成</a:t>
          </a:r>
        </a:p>
        <a:p>
          <a:pPr algn="ctr" rtl="0">
            <a:lnSpc>
              <a:spcPts val="2700"/>
            </a:lnSpc>
            <a:defRPr sz="1000"/>
          </a:pPr>
          <a:r>
            <a:rPr lang="ja-JP" altLang="en-US" sz="1800" b="0" i="0" u="none" strike="noStrike" baseline="0">
              <a:solidFill>
                <a:srgbClr val="FFFFFF"/>
              </a:solidFill>
              <a:latin typeface="メイリオ"/>
              <a:ea typeface="メイリオ"/>
            </a:rPr>
            <a:t>（様式A,様式B,様式D,様式E,様式X）</a:t>
          </a:r>
        </a:p>
      </xdr:txBody>
    </xdr:sp>
    <xdr:clientData/>
  </xdr:twoCellAnchor>
  <xdr:twoCellAnchor>
    <xdr:from>
      <xdr:col>19</xdr:col>
      <xdr:colOff>71755</xdr:colOff>
      <xdr:row>19</xdr:row>
      <xdr:rowOff>40005</xdr:rowOff>
    </xdr:from>
    <xdr:to>
      <xdr:col>34</xdr:col>
      <xdr:colOff>6217</xdr:colOff>
      <xdr:row>36</xdr:row>
      <xdr:rowOff>495376</xdr:rowOff>
    </xdr:to>
    <xdr:sp macro="" textlink="">
      <xdr:nvSpPr>
        <xdr:cNvPr id="81793" name="正方形/長方形 4">
          <a:extLst>
            <a:ext uri="{FF2B5EF4-FFF2-40B4-BE49-F238E27FC236}">
              <a16:creationId xmlns:a16="http://schemas.microsoft.com/office/drawing/2014/main" id="{5A27178D-F5FC-C8E7-E6A2-EB1252ED81FB}"/>
            </a:ext>
          </a:extLst>
        </xdr:cNvPr>
        <xdr:cNvSpPr>
          <a:spLocks noChangeArrowheads="1"/>
        </xdr:cNvSpPr>
      </xdr:nvSpPr>
      <xdr:spPr bwMode="auto">
        <a:xfrm>
          <a:off x="21861780" y="8580120"/>
          <a:ext cx="8900160" cy="6842760"/>
        </a:xfrm>
        <a:prstGeom prst="rect">
          <a:avLst/>
        </a:prstGeom>
        <a:solidFill>
          <a:srgbClr val="C5E0B4"/>
        </a:solidFill>
        <a:ln w="57150" algn="ctr">
          <a:solidFill>
            <a:srgbClr val="C5E0B4"/>
          </a:solidFill>
          <a:miter lim="800000"/>
          <a:headEnd/>
          <a:tailEnd/>
        </a:ln>
      </xdr:spPr>
      <xdr:txBody>
        <a:bodyPr vertOverflow="clip" wrap="square" lIns="36576" tIns="41148" rIns="0" bIns="0" anchor="t" upright="1"/>
        <a:lstStyle/>
        <a:p>
          <a:pPr algn="l" rtl="0">
            <a:lnSpc>
              <a:spcPts val="2800"/>
            </a:lnSpc>
            <a:defRPr sz="1000"/>
          </a:pPr>
          <a:r>
            <a:rPr lang="ja-JP" altLang="en-US" sz="1800" b="1" i="0" u="none" strike="noStrike" baseline="0">
              <a:solidFill>
                <a:srgbClr val="0000FF"/>
              </a:solidFill>
              <a:latin typeface="メイリオ"/>
              <a:ea typeface="メイリオ"/>
            </a:rPr>
            <a:t>②</a:t>
          </a:r>
          <a:r>
            <a:rPr lang="ja-JP" altLang="en-US" sz="1800" b="1" i="0" u="none" strike="noStrike" baseline="0">
              <a:solidFill>
                <a:srgbClr val="000000"/>
              </a:solidFill>
              <a:latin typeface="メイリオ"/>
              <a:ea typeface="メイリオ"/>
            </a:rPr>
            <a:t>【マクロボタンを使用しない場合の送付用Book作成方法】</a:t>
          </a:r>
        </a:p>
        <a:p>
          <a:pPr algn="l" rtl="0">
            <a:lnSpc>
              <a:spcPts val="2800"/>
            </a:lnSpc>
            <a:defRPr sz="1000"/>
          </a:pPr>
          <a:r>
            <a:rPr lang="ja-JP" altLang="en-US" sz="1800" b="0" i="0" u="none" strike="noStrike" baseline="0">
              <a:solidFill>
                <a:srgbClr val="000000"/>
              </a:solidFill>
              <a:latin typeface="メイリオ"/>
              <a:ea typeface="メイリオ"/>
            </a:rPr>
            <a:t>1．シート（様式A、様式B、様式D、様式E、様式X）をコピーする。</a:t>
          </a:r>
        </a:p>
        <a:p>
          <a:pPr algn="l" rtl="0">
            <a:lnSpc>
              <a:spcPts val="2800"/>
            </a:lnSpc>
            <a:defRPr sz="1000"/>
          </a:pPr>
          <a:r>
            <a:rPr lang="ja-JP" altLang="en-US" sz="1800" b="0" i="0" u="none" strike="noStrike" baseline="0">
              <a:solidFill>
                <a:srgbClr val="000000"/>
              </a:solidFill>
              <a:latin typeface="メイリオ"/>
              <a:ea typeface="メイリオ"/>
            </a:rPr>
            <a:t>　　　　　　　　</a:t>
          </a:r>
          <a:r>
            <a:rPr lang="ja-JP" altLang="en-US" sz="1400" b="0" i="0" u="none" strike="noStrike" baseline="0">
              <a:solidFill>
                <a:srgbClr val="000000"/>
              </a:solidFill>
              <a:latin typeface="メイリオ"/>
              <a:ea typeface="メイリオ"/>
            </a:rPr>
            <a:t>シート名を選択して、右クリックをし、移動またはコピーを選択し、</a:t>
          </a:r>
        </a:p>
        <a:p>
          <a:pPr algn="l" rtl="0">
            <a:lnSpc>
              <a:spcPts val="2200"/>
            </a:lnSpc>
            <a:defRPr sz="1000"/>
          </a:pPr>
          <a:r>
            <a:rPr lang="ja-JP" altLang="en-US" sz="1400" b="0" i="0" u="none" strike="noStrike" baseline="0">
              <a:solidFill>
                <a:srgbClr val="000000"/>
              </a:solidFill>
              <a:latin typeface="メイリオ"/>
              <a:ea typeface="メイリオ"/>
            </a:rPr>
            <a:t>　「コピーを作成する」に　チェックを入れて実行する。</a:t>
          </a:r>
        </a:p>
        <a:p>
          <a:pPr algn="l" rtl="0">
            <a:lnSpc>
              <a:spcPts val="2200"/>
            </a:lnSpc>
            <a:defRPr sz="1000"/>
          </a:pPr>
          <a:r>
            <a:rPr lang="ja-JP" altLang="en-US" sz="1400" b="0" i="0" u="none" strike="noStrike" baseline="0">
              <a:solidFill>
                <a:srgbClr val="000000"/>
              </a:solidFill>
              <a:latin typeface="メイリオ"/>
              <a:ea typeface="メイリオ"/>
            </a:rPr>
            <a:t>　　シート名　様式A（2）、様式B（2）・・・ができる。</a:t>
          </a:r>
        </a:p>
        <a:p>
          <a:pPr algn="l" rtl="0">
            <a:lnSpc>
              <a:spcPts val="2800"/>
            </a:lnSpc>
            <a:defRPr sz="1000"/>
          </a:pPr>
          <a:r>
            <a:rPr lang="ja-JP" altLang="en-US" sz="1800" b="0" i="0" u="none" strike="noStrike" baseline="0">
              <a:solidFill>
                <a:srgbClr val="000000"/>
              </a:solidFill>
              <a:latin typeface="メイリオ"/>
              <a:ea typeface="メイリオ"/>
            </a:rPr>
            <a:t>2.　1で作成したシート（2）のついた4枚のシートを全て、値貼り付けをする　</a:t>
          </a:r>
        </a:p>
        <a:p>
          <a:pPr algn="l" rtl="0">
            <a:lnSpc>
              <a:spcPts val="2800"/>
            </a:lnSpc>
            <a:defRPr sz="1000"/>
          </a:pPr>
          <a:r>
            <a:rPr lang="ja-JP" altLang="en-US" sz="1800" b="0" i="0" u="none" strike="noStrike" baseline="0">
              <a:solidFill>
                <a:srgbClr val="000000"/>
              </a:solidFill>
              <a:latin typeface="メイリオ"/>
              <a:ea typeface="メイリオ"/>
            </a:rPr>
            <a:t>　　（式が入っているため、値に置き換える）</a:t>
          </a:r>
        </a:p>
        <a:p>
          <a:pPr algn="l" rtl="0">
            <a:lnSpc>
              <a:spcPts val="2800"/>
            </a:lnSpc>
            <a:defRPr sz="1000"/>
          </a:pPr>
          <a:r>
            <a:rPr lang="ja-JP" altLang="en-US" sz="1800" b="0" i="0" u="none" strike="noStrike" baseline="0">
              <a:solidFill>
                <a:srgbClr val="000000"/>
              </a:solidFill>
              <a:latin typeface="メイリオ"/>
              <a:ea typeface="メイリオ"/>
            </a:rPr>
            <a:t>　　</a:t>
          </a:r>
          <a:r>
            <a:rPr lang="ja-JP" altLang="en-US" sz="1400" b="0" i="0" u="none" strike="noStrike" baseline="0">
              <a:solidFill>
                <a:srgbClr val="000000"/>
              </a:solidFill>
              <a:latin typeface="メイリオ"/>
              <a:ea typeface="メイリオ"/>
            </a:rPr>
            <a:t>校閲→シートの保護の解除をクリックする</a:t>
          </a:r>
        </a:p>
        <a:p>
          <a:pPr algn="l" rtl="0">
            <a:lnSpc>
              <a:spcPts val="2200"/>
            </a:lnSpc>
            <a:defRPr sz="1000"/>
          </a:pPr>
          <a:r>
            <a:rPr lang="ja-JP" altLang="en-US" sz="1400" b="0" i="0" u="none" strike="noStrike" baseline="0">
              <a:solidFill>
                <a:srgbClr val="000000"/>
              </a:solidFill>
              <a:latin typeface="メイリオ"/>
              <a:ea typeface="メイリオ"/>
            </a:rPr>
            <a:t>　　「様式A（2）を」開き、シートの一番左上　　　　　　　　をクリックし、シートの全面を反転させ（選択し）た上、</a:t>
          </a:r>
        </a:p>
        <a:p>
          <a:pPr algn="l" rtl="0">
            <a:lnSpc>
              <a:spcPts val="2200"/>
            </a:lnSpc>
            <a:defRPr sz="1000"/>
          </a:pPr>
          <a:r>
            <a:rPr lang="ja-JP" altLang="en-US" sz="1400" b="0" i="0" u="none" strike="noStrike" baseline="0">
              <a:solidFill>
                <a:srgbClr val="000000"/>
              </a:solidFill>
              <a:latin typeface="メイリオ"/>
              <a:ea typeface="メイリオ"/>
            </a:rPr>
            <a:t>　　右クリックでコピー　→形式を選択して貼り付けを選び、値貼り付けをする。</a:t>
          </a:r>
        </a:p>
        <a:p>
          <a:pPr algn="l" rtl="0">
            <a:lnSpc>
              <a:spcPts val="2200"/>
            </a:lnSpc>
            <a:defRPr sz="1000"/>
          </a:pPr>
          <a:r>
            <a:rPr lang="ja-JP" altLang="en-US" sz="1400" b="0" i="0" u="none" strike="noStrike" baseline="0">
              <a:solidFill>
                <a:srgbClr val="000000"/>
              </a:solidFill>
              <a:latin typeface="メイリオ"/>
              <a:ea typeface="メイリオ"/>
            </a:rPr>
            <a:t>　　</a:t>
          </a:r>
          <a:r>
            <a:rPr lang="ja-JP" altLang="en-US" sz="1400" b="0" i="0" u="none" strike="noStrike" baseline="0">
              <a:solidFill>
                <a:srgbClr val="FF0000"/>
              </a:solidFill>
              <a:latin typeface="メイリオ"/>
              <a:ea typeface="メイリオ"/>
            </a:rPr>
            <a:t>「様式E（2）」だけは、1行目から41行目までを反転させた上、右クリックでコピー→形式を選択して貼り付ける。</a:t>
          </a:r>
        </a:p>
        <a:p>
          <a:pPr algn="l" rtl="0">
            <a:lnSpc>
              <a:spcPts val="2800"/>
            </a:lnSpc>
            <a:defRPr sz="1000"/>
          </a:pPr>
          <a:r>
            <a:rPr lang="ja-JP" altLang="en-US" sz="1800" b="0" i="0" u="none" strike="noStrike" baseline="0">
              <a:solidFill>
                <a:srgbClr val="000000"/>
              </a:solidFill>
              <a:latin typeface="メイリオ"/>
              <a:ea typeface="メイリオ"/>
            </a:rPr>
            <a:t>3.　2で作成した　4枚のシート（（様式A（2）、様式B（2）、様式D_研究責任医師（2）、様式E（2）、様式X（2））を、新しいBookに移動する。</a:t>
          </a:r>
        </a:p>
        <a:p>
          <a:pPr algn="l" rtl="0">
            <a:lnSpc>
              <a:spcPts val="2200"/>
            </a:lnSpc>
            <a:defRPr sz="1000"/>
          </a:pPr>
          <a:r>
            <a:rPr lang="ja-JP" altLang="en-US" sz="1400" b="0" i="0" u="none" strike="noStrike" baseline="0">
              <a:solidFill>
                <a:srgbClr val="000000"/>
              </a:solidFill>
              <a:latin typeface="メイリオ"/>
              <a:ea typeface="メイリオ"/>
            </a:rPr>
            <a:t>　　シート名を選択して右クリックをし、移動またはコピーを選択し、移動先ブック名から、</a:t>
          </a:r>
        </a:p>
        <a:p>
          <a:pPr algn="l" rtl="0">
            <a:lnSpc>
              <a:spcPts val="2200"/>
            </a:lnSpc>
            <a:defRPr sz="1000"/>
          </a:pPr>
          <a:r>
            <a:rPr lang="ja-JP" altLang="en-US" sz="1400" b="0" i="0" u="none" strike="noStrike" baseline="0">
              <a:solidFill>
                <a:srgbClr val="000000"/>
              </a:solidFill>
              <a:latin typeface="メイリオ"/>
              <a:ea typeface="メイリオ"/>
            </a:rPr>
            <a:t>　　（新しいブック）を選ぶ。（「コピーを作成する」にチェックはしない）</a:t>
          </a:r>
        </a:p>
        <a:p>
          <a:pPr algn="l" rtl="0">
            <a:lnSpc>
              <a:spcPts val="2200"/>
            </a:lnSpc>
            <a:defRPr sz="1000"/>
          </a:pPr>
          <a:endParaRPr lang="ja-JP" altLang="en-US" sz="1400" b="0" i="0" u="none" strike="noStrike" baseline="0">
            <a:solidFill>
              <a:srgbClr val="000000"/>
            </a:solidFill>
            <a:latin typeface="メイリオ"/>
            <a:ea typeface="メイリオ"/>
          </a:endParaRPr>
        </a:p>
        <a:p>
          <a:pPr algn="l" rtl="0">
            <a:lnSpc>
              <a:spcPts val="2800"/>
            </a:lnSpc>
            <a:defRPr sz="1000"/>
          </a:pPr>
          <a:r>
            <a:rPr lang="ja-JP" altLang="en-US" sz="1800" b="0" i="0" u="none" strike="noStrike" baseline="0">
              <a:solidFill>
                <a:srgbClr val="000000"/>
              </a:solidFill>
              <a:latin typeface="メイリオ"/>
              <a:ea typeface="メイリオ"/>
            </a:rPr>
            <a:t>4.　新しいブックを保存する（シート名は適宜変更可）。</a:t>
          </a:r>
        </a:p>
      </xdr:txBody>
    </xdr:sp>
    <xdr:clientData/>
  </xdr:twoCellAnchor>
  <xdr:twoCellAnchor editAs="oneCell">
    <xdr:from>
      <xdr:col>19</xdr:col>
      <xdr:colOff>800100</xdr:colOff>
      <xdr:row>21</xdr:row>
      <xdr:rowOff>85725</xdr:rowOff>
    </xdr:from>
    <xdr:to>
      <xdr:col>21</xdr:col>
      <xdr:colOff>561975</xdr:colOff>
      <xdr:row>21</xdr:row>
      <xdr:rowOff>447675</xdr:rowOff>
    </xdr:to>
    <xdr:pic>
      <xdr:nvPicPr>
        <xdr:cNvPr id="107924" name="図 5">
          <a:extLst>
            <a:ext uri="{FF2B5EF4-FFF2-40B4-BE49-F238E27FC236}">
              <a16:creationId xmlns:a16="http://schemas.microsoft.com/office/drawing/2014/main" id="{695F50FE-EE7C-DAA2-BF6E-6F1471BC4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936450" y="9410700"/>
          <a:ext cx="1238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171450</xdr:colOff>
      <xdr:row>26</xdr:row>
      <xdr:rowOff>390525</xdr:rowOff>
    </xdr:from>
    <xdr:to>
      <xdr:col>27</xdr:col>
      <xdr:colOff>723900</xdr:colOff>
      <xdr:row>27</xdr:row>
      <xdr:rowOff>447675</xdr:rowOff>
    </xdr:to>
    <xdr:pic>
      <xdr:nvPicPr>
        <xdr:cNvPr id="107925" name="図 6">
          <a:extLst>
            <a:ext uri="{FF2B5EF4-FFF2-40B4-BE49-F238E27FC236}">
              <a16:creationId xmlns:a16="http://schemas.microsoft.com/office/drawing/2014/main" id="{50215425-25C3-E2C1-5FA8-8C2A9EC177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165550" y="11553825"/>
          <a:ext cx="11811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152400</xdr:colOff>
      <xdr:row>26</xdr:row>
      <xdr:rowOff>400050</xdr:rowOff>
    </xdr:from>
    <xdr:to>
      <xdr:col>26</xdr:col>
      <xdr:colOff>485775</xdr:colOff>
      <xdr:row>27</xdr:row>
      <xdr:rowOff>142875</xdr:rowOff>
    </xdr:to>
    <xdr:sp macro="" textlink="">
      <xdr:nvSpPr>
        <xdr:cNvPr id="107926" name="円/楕円 7">
          <a:extLst>
            <a:ext uri="{FF2B5EF4-FFF2-40B4-BE49-F238E27FC236}">
              <a16:creationId xmlns:a16="http://schemas.microsoft.com/office/drawing/2014/main" id="{6C032B6B-8329-432C-214B-C7AD5782D497}"/>
            </a:ext>
          </a:extLst>
        </xdr:cNvPr>
        <xdr:cNvSpPr>
          <a:spLocks noChangeArrowheads="1"/>
        </xdr:cNvSpPr>
      </xdr:nvSpPr>
      <xdr:spPr bwMode="auto">
        <a:xfrm>
          <a:off x="29146500" y="11553825"/>
          <a:ext cx="333375" cy="142875"/>
        </a:xfrm>
        <a:prstGeom prst="ellipse">
          <a:avLst/>
        </a:prstGeom>
        <a:solidFill>
          <a:srgbClr val="5B9BD5"/>
        </a:solidFill>
        <a:ln w="12700" algn="ctr">
          <a:solidFill>
            <a:srgbClr val="41719C"/>
          </a:solidFill>
          <a:miter lim="800000"/>
          <a:headEnd/>
          <a:tailEnd/>
        </a:ln>
      </xdr:spPr>
    </xdr:sp>
    <xdr:clientData/>
  </xdr:twoCellAnchor>
  <xdr:twoCellAnchor editAs="oneCell">
    <xdr:from>
      <xdr:col>30</xdr:col>
      <xdr:colOff>314325</xdr:colOff>
      <xdr:row>34</xdr:row>
      <xdr:rowOff>200025</xdr:rowOff>
    </xdr:from>
    <xdr:to>
      <xdr:col>33</xdr:col>
      <xdr:colOff>0</xdr:colOff>
      <xdr:row>36</xdr:row>
      <xdr:rowOff>28575</xdr:rowOff>
    </xdr:to>
    <xdr:pic>
      <xdr:nvPicPr>
        <xdr:cNvPr id="107927" name="図 8">
          <a:extLst>
            <a:ext uri="{FF2B5EF4-FFF2-40B4-BE49-F238E27FC236}">
              <a16:creationId xmlns:a16="http://schemas.microsoft.com/office/drawing/2014/main" id="{1C4F563E-DE64-4C0D-25FB-C939CC794F1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2013525" y="14030325"/>
          <a:ext cx="171450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0</xdr:colOff>
      <xdr:row>35</xdr:row>
      <xdr:rowOff>38100</xdr:rowOff>
    </xdr:from>
    <xdr:to>
      <xdr:col>8</xdr:col>
      <xdr:colOff>0</xdr:colOff>
      <xdr:row>36</xdr:row>
      <xdr:rowOff>9525</xdr:rowOff>
    </xdr:to>
    <xdr:cxnSp macro="">
      <xdr:nvCxnSpPr>
        <xdr:cNvPr id="107928" name="直線コネクタ 6">
          <a:extLst>
            <a:ext uri="{FF2B5EF4-FFF2-40B4-BE49-F238E27FC236}">
              <a16:creationId xmlns:a16="http://schemas.microsoft.com/office/drawing/2014/main" id="{130AC252-5D1A-CC2B-14B4-EF4DCDFF567C}"/>
            </a:ext>
          </a:extLst>
        </xdr:cNvPr>
        <xdr:cNvCxnSpPr>
          <a:cxnSpLocks noChangeShapeType="1"/>
        </xdr:cNvCxnSpPr>
      </xdr:nvCxnSpPr>
      <xdr:spPr bwMode="auto">
        <a:xfrm flipV="1">
          <a:off x="9115425" y="14335125"/>
          <a:ext cx="962025" cy="8286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35</xdr:row>
      <xdr:rowOff>0</xdr:rowOff>
    </xdr:from>
    <xdr:to>
      <xdr:col>10</xdr:col>
      <xdr:colOff>0</xdr:colOff>
      <xdr:row>36</xdr:row>
      <xdr:rowOff>9525</xdr:rowOff>
    </xdr:to>
    <xdr:cxnSp macro="">
      <xdr:nvCxnSpPr>
        <xdr:cNvPr id="107929" name="直線コネクタ 11">
          <a:extLst>
            <a:ext uri="{FF2B5EF4-FFF2-40B4-BE49-F238E27FC236}">
              <a16:creationId xmlns:a16="http://schemas.microsoft.com/office/drawing/2014/main" id="{97081957-5803-233A-2A06-5F5157600A11}"/>
            </a:ext>
          </a:extLst>
        </xdr:cNvPr>
        <xdr:cNvCxnSpPr>
          <a:cxnSpLocks noChangeShapeType="1"/>
        </xdr:cNvCxnSpPr>
      </xdr:nvCxnSpPr>
      <xdr:spPr bwMode="auto">
        <a:xfrm flipV="1">
          <a:off x="10848975" y="14297025"/>
          <a:ext cx="962025" cy="8667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19050</xdr:colOff>
      <xdr:row>39</xdr:row>
      <xdr:rowOff>0</xdr:rowOff>
    </xdr:from>
    <xdr:to>
      <xdr:col>8</xdr:col>
      <xdr:colOff>0</xdr:colOff>
      <xdr:row>40</xdr:row>
      <xdr:rowOff>38100</xdr:rowOff>
    </xdr:to>
    <xdr:cxnSp macro="">
      <xdr:nvCxnSpPr>
        <xdr:cNvPr id="107930" name="直線コネクタ 13">
          <a:extLst>
            <a:ext uri="{FF2B5EF4-FFF2-40B4-BE49-F238E27FC236}">
              <a16:creationId xmlns:a16="http://schemas.microsoft.com/office/drawing/2014/main" id="{F5B0E456-C733-27E3-B19C-97ACE903E32E}"/>
            </a:ext>
          </a:extLst>
        </xdr:cNvPr>
        <xdr:cNvCxnSpPr>
          <a:cxnSpLocks noChangeShapeType="1"/>
        </xdr:cNvCxnSpPr>
      </xdr:nvCxnSpPr>
      <xdr:spPr bwMode="auto">
        <a:xfrm flipV="1">
          <a:off x="9134475" y="18068925"/>
          <a:ext cx="942975" cy="10096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39</xdr:row>
      <xdr:rowOff>47625</xdr:rowOff>
    </xdr:from>
    <xdr:to>
      <xdr:col>9</xdr:col>
      <xdr:colOff>1114425</xdr:colOff>
      <xdr:row>40</xdr:row>
      <xdr:rowOff>38100</xdr:rowOff>
    </xdr:to>
    <xdr:cxnSp macro="">
      <xdr:nvCxnSpPr>
        <xdr:cNvPr id="107931" name="直線コネクタ 16">
          <a:extLst>
            <a:ext uri="{FF2B5EF4-FFF2-40B4-BE49-F238E27FC236}">
              <a16:creationId xmlns:a16="http://schemas.microsoft.com/office/drawing/2014/main" id="{52029480-0E71-F5E1-A040-BE0DDB187BCA}"/>
            </a:ext>
          </a:extLst>
        </xdr:cNvPr>
        <xdr:cNvCxnSpPr>
          <a:cxnSpLocks noChangeShapeType="1"/>
        </xdr:cNvCxnSpPr>
      </xdr:nvCxnSpPr>
      <xdr:spPr bwMode="auto">
        <a:xfrm flipV="1">
          <a:off x="10848975" y="18116550"/>
          <a:ext cx="962025" cy="9620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40</xdr:row>
      <xdr:rowOff>47625</xdr:rowOff>
    </xdr:from>
    <xdr:to>
      <xdr:col>8</xdr:col>
      <xdr:colOff>0</xdr:colOff>
      <xdr:row>41</xdr:row>
      <xdr:rowOff>28575</xdr:rowOff>
    </xdr:to>
    <xdr:cxnSp macro="">
      <xdr:nvCxnSpPr>
        <xdr:cNvPr id="107932" name="直線コネクタ 18">
          <a:extLst>
            <a:ext uri="{FF2B5EF4-FFF2-40B4-BE49-F238E27FC236}">
              <a16:creationId xmlns:a16="http://schemas.microsoft.com/office/drawing/2014/main" id="{82E8C665-8179-ADB8-47AF-259A9E9CD75B}"/>
            </a:ext>
          </a:extLst>
        </xdr:cNvPr>
        <xdr:cNvCxnSpPr>
          <a:cxnSpLocks noChangeShapeType="1"/>
        </xdr:cNvCxnSpPr>
      </xdr:nvCxnSpPr>
      <xdr:spPr bwMode="auto">
        <a:xfrm flipV="1">
          <a:off x="9115425" y="19088100"/>
          <a:ext cx="962025" cy="9525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40</xdr:row>
      <xdr:rowOff>28575</xdr:rowOff>
    </xdr:from>
    <xdr:to>
      <xdr:col>10</xdr:col>
      <xdr:colOff>28575</xdr:colOff>
      <xdr:row>41</xdr:row>
      <xdr:rowOff>28575</xdr:rowOff>
    </xdr:to>
    <xdr:cxnSp macro="">
      <xdr:nvCxnSpPr>
        <xdr:cNvPr id="107933" name="直線コネクタ 19">
          <a:extLst>
            <a:ext uri="{FF2B5EF4-FFF2-40B4-BE49-F238E27FC236}">
              <a16:creationId xmlns:a16="http://schemas.microsoft.com/office/drawing/2014/main" id="{49FC7A96-F44C-EDC2-46A1-34E28464F3E1}"/>
            </a:ext>
          </a:extLst>
        </xdr:cNvPr>
        <xdr:cNvCxnSpPr>
          <a:cxnSpLocks noChangeShapeType="1"/>
        </xdr:cNvCxnSpPr>
      </xdr:nvCxnSpPr>
      <xdr:spPr bwMode="auto">
        <a:xfrm flipV="1">
          <a:off x="10848975" y="19069050"/>
          <a:ext cx="990600" cy="9715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19050</xdr:colOff>
      <xdr:row>51</xdr:row>
      <xdr:rowOff>76200</xdr:rowOff>
    </xdr:from>
    <xdr:to>
      <xdr:col>8</xdr:col>
      <xdr:colOff>9525</xdr:colOff>
      <xdr:row>52</xdr:row>
      <xdr:rowOff>38100</xdr:rowOff>
    </xdr:to>
    <xdr:cxnSp macro="">
      <xdr:nvCxnSpPr>
        <xdr:cNvPr id="107934" name="直線コネクタ 20">
          <a:extLst>
            <a:ext uri="{FF2B5EF4-FFF2-40B4-BE49-F238E27FC236}">
              <a16:creationId xmlns:a16="http://schemas.microsoft.com/office/drawing/2014/main" id="{86FA06F2-3C3E-D3FB-7EB6-DA06C86F465C}"/>
            </a:ext>
          </a:extLst>
        </xdr:cNvPr>
        <xdr:cNvCxnSpPr>
          <a:cxnSpLocks noChangeShapeType="1"/>
        </xdr:cNvCxnSpPr>
      </xdr:nvCxnSpPr>
      <xdr:spPr bwMode="auto">
        <a:xfrm flipV="1">
          <a:off x="9134475" y="25869900"/>
          <a:ext cx="952500"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51</xdr:row>
      <xdr:rowOff>0</xdr:rowOff>
    </xdr:from>
    <xdr:to>
      <xdr:col>10</xdr:col>
      <xdr:colOff>0</xdr:colOff>
      <xdr:row>52</xdr:row>
      <xdr:rowOff>9525</xdr:rowOff>
    </xdr:to>
    <xdr:cxnSp macro="">
      <xdr:nvCxnSpPr>
        <xdr:cNvPr id="107935" name="直線コネクタ 21">
          <a:extLst>
            <a:ext uri="{FF2B5EF4-FFF2-40B4-BE49-F238E27FC236}">
              <a16:creationId xmlns:a16="http://schemas.microsoft.com/office/drawing/2014/main" id="{4E0270E5-1E14-C632-7B01-AC0C5DFD1F1D}"/>
            </a:ext>
          </a:extLst>
        </xdr:cNvPr>
        <xdr:cNvCxnSpPr>
          <a:cxnSpLocks noChangeShapeType="1"/>
        </xdr:cNvCxnSpPr>
      </xdr:nvCxnSpPr>
      <xdr:spPr bwMode="auto">
        <a:xfrm flipV="1">
          <a:off x="10848975" y="25793700"/>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67</xdr:row>
      <xdr:rowOff>0</xdr:rowOff>
    </xdr:from>
    <xdr:to>
      <xdr:col>8</xdr:col>
      <xdr:colOff>0</xdr:colOff>
      <xdr:row>68</xdr:row>
      <xdr:rowOff>9525</xdr:rowOff>
    </xdr:to>
    <xdr:cxnSp macro="">
      <xdr:nvCxnSpPr>
        <xdr:cNvPr id="107936" name="直線コネクタ 22">
          <a:extLst>
            <a:ext uri="{FF2B5EF4-FFF2-40B4-BE49-F238E27FC236}">
              <a16:creationId xmlns:a16="http://schemas.microsoft.com/office/drawing/2014/main" id="{1DF31842-F325-F42D-E203-0053C6F81DB8}"/>
            </a:ext>
          </a:extLst>
        </xdr:cNvPr>
        <xdr:cNvCxnSpPr>
          <a:cxnSpLocks noChangeShapeType="1"/>
        </xdr:cNvCxnSpPr>
      </xdr:nvCxnSpPr>
      <xdr:spPr bwMode="auto">
        <a:xfrm flipV="1">
          <a:off x="9115425" y="36337875"/>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67</xdr:row>
      <xdr:rowOff>0</xdr:rowOff>
    </xdr:from>
    <xdr:to>
      <xdr:col>10</xdr:col>
      <xdr:colOff>0</xdr:colOff>
      <xdr:row>68</xdr:row>
      <xdr:rowOff>9525</xdr:rowOff>
    </xdr:to>
    <xdr:cxnSp macro="">
      <xdr:nvCxnSpPr>
        <xdr:cNvPr id="107937" name="直線コネクタ 23">
          <a:extLst>
            <a:ext uri="{FF2B5EF4-FFF2-40B4-BE49-F238E27FC236}">
              <a16:creationId xmlns:a16="http://schemas.microsoft.com/office/drawing/2014/main" id="{BAA25017-AF39-4469-CDD5-0CE8FA3D3061}"/>
            </a:ext>
          </a:extLst>
        </xdr:cNvPr>
        <xdr:cNvCxnSpPr>
          <a:cxnSpLocks noChangeShapeType="1"/>
        </xdr:cNvCxnSpPr>
      </xdr:nvCxnSpPr>
      <xdr:spPr bwMode="auto">
        <a:xfrm flipV="1">
          <a:off x="10848975" y="36337875"/>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85725</xdr:colOff>
      <xdr:row>83</xdr:row>
      <xdr:rowOff>0</xdr:rowOff>
    </xdr:from>
    <xdr:to>
      <xdr:col>8</xdr:col>
      <xdr:colOff>66675</xdr:colOff>
      <xdr:row>84</xdr:row>
      <xdr:rowOff>9525</xdr:rowOff>
    </xdr:to>
    <xdr:cxnSp macro="">
      <xdr:nvCxnSpPr>
        <xdr:cNvPr id="107938" name="直線コネクタ 24">
          <a:extLst>
            <a:ext uri="{FF2B5EF4-FFF2-40B4-BE49-F238E27FC236}">
              <a16:creationId xmlns:a16="http://schemas.microsoft.com/office/drawing/2014/main" id="{373A64C0-904F-DE94-E9E1-0D51A33D8F9B}"/>
            </a:ext>
          </a:extLst>
        </xdr:cNvPr>
        <xdr:cNvCxnSpPr>
          <a:cxnSpLocks noChangeShapeType="1"/>
        </xdr:cNvCxnSpPr>
      </xdr:nvCxnSpPr>
      <xdr:spPr bwMode="auto">
        <a:xfrm flipV="1">
          <a:off x="9201150" y="46986825"/>
          <a:ext cx="94297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83</xdr:row>
      <xdr:rowOff>0</xdr:rowOff>
    </xdr:from>
    <xdr:to>
      <xdr:col>10</xdr:col>
      <xdr:colOff>0</xdr:colOff>
      <xdr:row>84</xdr:row>
      <xdr:rowOff>9525</xdr:rowOff>
    </xdr:to>
    <xdr:cxnSp macro="">
      <xdr:nvCxnSpPr>
        <xdr:cNvPr id="107939" name="直線コネクタ 25">
          <a:extLst>
            <a:ext uri="{FF2B5EF4-FFF2-40B4-BE49-F238E27FC236}">
              <a16:creationId xmlns:a16="http://schemas.microsoft.com/office/drawing/2014/main" id="{D1750653-C139-F9A8-BF21-AE9601F690D9}"/>
            </a:ext>
          </a:extLst>
        </xdr:cNvPr>
        <xdr:cNvCxnSpPr>
          <a:cxnSpLocks noChangeShapeType="1"/>
        </xdr:cNvCxnSpPr>
      </xdr:nvCxnSpPr>
      <xdr:spPr bwMode="auto">
        <a:xfrm flipV="1">
          <a:off x="10848975" y="46986825"/>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99</xdr:row>
      <xdr:rowOff>0</xdr:rowOff>
    </xdr:from>
    <xdr:to>
      <xdr:col>8</xdr:col>
      <xdr:colOff>0</xdr:colOff>
      <xdr:row>100</xdr:row>
      <xdr:rowOff>9525</xdr:rowOff>
    </xdr:to>
    <xdr:cxnSp macro="">
      <xdr:nvCxnSpPr>
        <xdr:cNvPr id="107940" name="直線コネクタ 26">
          <a:extLst>
            <a:ext uri="{FF2B5EF4-FFF2-40B4-BE49-F238E27FC236}">
              <a16:creationId xmlns:a16="http://schemas.microsoft.com/office/drawing/2014/main" id="{20751941-FD71-8E6F-E78B-7573A9837AE7}"/>
            </a:ext>
          </a:extLst>
        </xdr:cNvPr>
        <xdr:cNvCxnSpPr>
          <a:cxnSpLocks noChangeShapeType="1"/>
        </xdr:cNvCxnSpPr>
      </xdr:nvCxnSpPr>
      <xdr:spPr bwMode="auto">
        <a:xfrm flipV="1">
          <a:off x="9115425" y="57607200"/>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99</xdr:row>
      <xdr:rowOff>0</xdr:rowOff>
    </xdr:from>
    <xdr:to>
      <xdr:col>10</xdr:col>
      <xdr:colOff>0</xdr:colOff>
      <xdr:row>100</xdr:row>
      <xdr:rowOff>9525</xdr:rowOff>
    </xdr:to>
    <xdr:cxnSp macro="">
      <xdr:nvCxnSpPr>
        <xdr:cNvPr id="107941" name="直線コネクタ 27">
          <a:extLst>
            <a:ext uri="{FF2B5EF4-FFF2-40B4-BE49-F238E27FC236}">
              <a16:creationId xmlns:a16="http://schemas.microsoft.com/office/drawing/2014/main" id="{2AC04FB6-6539-0282-A552-1E84A6A9103E}"/>
            </a:ext>
          </a:extLst>
        </xdr:cNvPr>
        <xdr:cNvCxnSpPr>
          <a:cxnSpLocks noChangeShapeType="1"/>
        </xdr:cNvCxnSpPr>
      </xdr:nvCxnSpPr>
      <xdr:spPr bwMode="auto">
        <a:xfrm flipV="1">
          <a:off x="10848975" y="57607200"/>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115</xdr:row>
      <xdr:rowOff>0</xdr:rowOff>
    </xdr:from>
    <xdr:to>
      <xdr:col>8</xdr:col>
      <xdr:colOff>0</xdr:colOff>
      <xdr:row>116</xdr:row>
      <xdr:rowOff>9525</xdr:rowOff>
    </xdr:to>
    <xdr:cxnSp macro="">
      <xdr:nvCxnSpPr>
        <xdr:cNvPr id="107942" name="直線コネクタ 28">
          <a:extLst>
            <a:ext uri="{FF2B5EF4-FFF2-40B4-BE49-F238E27FC236}">
              <a16:creationId xmlns:a16="http://schemas.microsoft.com/office/drawing/2014/main" id="{1097DED6-FDAA-47C3-1BAB-A7267CA4B44E}"/>
            </a:ext>
          </a:extLst>
        </xdr:cNvPr>
        <xdr:cNvCxnSpPr>
          <a:cxnSpLocks noChangeShapeType="1"/>
        </xdr:cNvCxnSpPr>
      </xdr:nvCxnSpPr>
      <xdr:spPr bwMode="auto">
        <a:xfrm flipV="1">
          <a:off x="9115425" y="68256150"/>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115</xdr:row>
      <xdr:rowOff>0</xdr:rowOff>
    </xdr:from>
    <xdr:to>
      <xdr:col>10</xdr:col>
      <xdr:colOff>0</xdr:colOff>
      <xdr:row>116</xdr:row>
      <xdr:rowOff>9525</xdr:rowOff>
    </xdr:to>
    <xdr:cxnSp macro="">
      <xdr:nvCxnSpPr>
        <xdr:cNvPr id="107943" name="直線コネクタ 29">
          <a:extLst>
            <a:ext uri="{FF2B5EF4-FFF2-40B4-BE49-F238E27FC236}">
              <a16:creationId xmlns:a16="http://schemas.microsoft.com/office/drawing/2014/main" id="{88820871-0369-9E85-7161-8B82CF78E642}"/>
            </a:ext>
          </a:extLst>
        </xdr:cNvPr>
        <xdr:cNvCxnSpPr>
          <a:cxnSpLocks noChangeShapeType="1"/>
        </xdr:cNvCxnSpPr>
      </xdr:nvCxnSpPr>
      <xdr:spPr bwMode="auto">
        <a:xfrm flipV="1">
          <a:off x="10848975" y="68256150"/>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131</xdr:row>
      <xdr:rowOff>0</xdr:rowOff>
    </xdr:from>
    <xdr:to>
      <xdr:col>8</xdr:col>
      <xdr:colOff>0</xdr:colOff>
      <xdr:row>132</xdr:row>
      <xdr:rowOff>9525</xdr:rowOff>
    </xdr:to>
    <xdr:cxnSp macro="">
      <xdr:nvCxnSpPr>
        <xdr:cNvPr id="107944" name="直線コネクタ 30">
          <a:extLst>
            <a:ext uri="{FF2B5EF4-FFF2-40B4-BE49-F238E27FC236}">
              <a16:creationId xmlns:a16="http://schemas.microsoft.com/office/drawing/2014/main" id="{FB9F175A-4881-8834-3921-A254DAD84BA5}"/>
            </a:ext>
          </a:extLst>
        </xdr:cNvPr>
        <xdr:cNvCxnSpPr>
          <a:cxnSpLocks noChangeShapeType="1"/>
        </xdr:cNvCxnSpPr>
      </xdr:nvCxnSpPr>
      <xdr:spPr bwMode="auto">
        <a:xfrm flipV="1">
          <a:off x="9115425" y="78800325"/>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131</xdr:row>
      <xdr:rowOff>0</xdr:rowOff>
    </xdr:from>
    <xdr:to>
      <xdr:col>10</xdr:col>
      <xdr:colOff>0</xdr:colOff>
      <xdr:row>132</xdr:row>
      <xdr:rowOff>9525</xdr:rowOff>
    </xdr:to>
    <xdr:cxnSp macro="">
      <xdr:nvCxnSpPr>
        <xdr:cNvPr id="107945" name="直線コネクタ 31">
          <a:extLst>
            <a:ext uri="{FF2B5EF4-FFF2-40B4-BE49-F238E27FC236}">
              <a16:creationId xmlns:a16="http://schemas.microsoft.com/office/drawing/2014/main" id="{44B3DB8B-BA11-A850-7294-017E08323450}"/>
            </a:ext>
          </a:extLst>
        </xdr:cNvPr>
        <xdr:cNvCxnSpPr>
          <a:cxnSpLocks noChangeShapeType="1"/>
        </xdr:cNvCxnSpPr>
      </xdr:nvCxnSpPr>
      <xdr:spPr bwMode="auto">
        <a:xfrm flipV="1">
          <a:off x="10848975" y="78800325"/>
          <a:ext cx="962025" cy="8858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55</xdr:row>
      <xdr:rowOff>47625</xdr:rowOff>
    </xdr:from>
    <xdr:to>
      <xdr:col>7</xdr:col>
      <xdr:colOff>1181100</xdr:colOff>
      <xdr:row>56</xdr:row>
      <xdr:rowOff>38100</xdr:rowOff>
    </xdr:to>
    <xdr:cxnSp macro="">
      <xdr:nvCxnSpPr>
        <xdr:cNvPr id="107946" name="直線コネクタ 32">
          <a:extLst>
            <a:ext uri="{FF2B5EF4-FFF2-40B4-BE49-F238E27FC236}">
              <a16:creationId xmlns:a16="http://schemas.microsoft.com/office/drawing/2014/main" id="{14ADC59A-E29C-A3FA-A826-D97E2147C677}"/>
            </a:ext>
          </a:extLst>
        </xdr:cNvPr>
        <xdr:cNvCxnSpPr>
          <a:cxnSpLocks noChangeShapeType="1"/>
        </xdr:cNvCxnSpPr>
      </xdr:nvCxnSpPr>
      <xdr:spPr bwMode="auto">
        <a:xfrm flipV="1">
          <a:off x="9115425" y="29346525"/>
          <a:ext cx="962025" cy="8667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55</xdr:row>
      <xdr:rowOff>95250</xdr:rowOff>
    </xdr:from>
    <xdr:to>
      <xdr:col>9</xdr:col>
      <xdr:colOff>1162050</xdr:colOff>
      <xdr:row>56</xdr:row>
      <xdr:rowOff>38100</xdr:rowOff>
    </xdr:to>
    <xdr:cxnSp macro="">
      <xdr:nvCxnSpPr>
        <xdr:cNvPr id="107947" name="直線コネクタ 33">
          <a:extLst>
            <a:ext uri="{FF2B5EF4-FFF2-40B4-BE49-F238E27FC236}">
              <a16:creationId xmlns:a16="http://schemas.microsoft.com/office/drawing/2014/main" id="{79BBEF17-258B-6AB1-3639-C54F1F1CAD84}"/>
            </a:ext>
          </a:extLst>
        </xdr:cNvPr>
        <xdr:cNvCxnSpPr>
          <a:cxnSpLocks noChangeShapeType="1"/>
        </xdr:cNvCxnSpPr>
      </xdr:nvCxnSpPr>
      <xdr:spPr bwMode="auto">
        <a:xfrm flipV="1">
          <a:off x="10848975" y="29394150"/>
          <a:ext cx="962025" cy="8191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56</xdr:row>
      <xdr:rowOff>9525</xdr:rowOff>
    </xdr:from>
    <xdr:to>
      <xdr:col>7</xdr:col>
      <xdr:colOff>1162050</xdr:colOff>
      <xdr:row>57</xdr:row>
      <xdr:rowOff>38100</xdr:rowOff>
    </xdr:to>
    <xdr:cxnSp macro="">
      <xdr:nvCxnSpPr>
        <xdr:cNvPr id="107948" name="直線コネクタ 34">
          <a:extLst>
            <a:ext uri="{FF2B5EF4-FFF2-40B4-BE49-F238E27FC236}">
              <a16:creationId xmlns:a16="http://schemas.microsoft.com/office/drawing/2014/main" id="{D451DD17-B895-CEB5-C40D-BCEF5C488B60}"/>
            </a:ext>
          </a:extLst>
        </xdr:cNvPr>
        <xdr:cNvCxnSpPr>
          <a:cxnSpLocks noChangeShapeType="1"/>
        </xdr:cNvCxnSpPr>
      </xdr:nvCxnSpPr>
      <xdr:spPr bwMode="auto">
        <a:xfrm flipV="1">
          <a:off x="9115425" y="30184725"/>
          <a:ext cx="962025" cy="9048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56</xdr:row>
      <xdr:rowOff>76200</xdr:rowOff>
    </xdr:from>
    <xdr:to>
      <xdr:col>9</xdr:col>
      <xdr:colOff>1114425</xdr:colOff>
      <xdr:row>57</xdr:row>
      <xdr:rowOff>38100</xdr:rowOff>
    </xdr:to>
    <xdr:cxnSp macro="">
      <xdr:nvCxnSpPr>
        <xdr:cNvPr id="107949" name="直線コネクタ 35">
          <a:extLst>
            <a:ext uri="{FF2B5EF4-FFF2-40B4-BE49-F238E27FC236}">
              <a16:creationId xmlns:a16="http://schemas.microsoft.com/office/drawing/2014/main" id="{ED611A56-F356-6A66-2EE4-CAEAA34B702A}"/>
            </a:ext>
          </a:extLst>
        </xdr:cNvPr>
        <xdr:cNvCxnSpPr>
          <a:cxnSpLocks noChangeShapeType="1"/>
        </xdr:cNvCxnSpPr>
      </xdr:nvCxnSpPr>
      <xdr:spPr bwMode="auto">
        <a:xfrm flipV="1">
          <a:off x="10848975" y="30251400"/>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71</xdr:row>
      <xdr:rowOff>38100</xdr:rowOff>
    </xdr:from>
    <xdr:to>
      <xdr:col>8</xdr:col>
      <xdr:colOff>0</xdr:colOff>
      <xdr:row>72</xdr:row>
      <xdr:rowOff>38100</xdr:rowOff>
    </xdr:to>
    <xdr:cxnSp macro="">
      <xdr:nvCxnSpPr>
        <xdr:cNvPr id="107950" name="直線コネクタ 36">
          <a:extLst>
            <a:ext uri="{FF2B5EF4-FFF2-40B4-BE49-F238E27FC236}">
              <a16:creationId xmlns:a16="http://schemas.microsoft.com/office/drawing/2014/main" id="{17C1880D-E86E-A66B-97B3-2632F6D92FE5}"/>
            </a:ext>
          </a:extLst>
        </xdr:cNvPr>
        <xdr:cNvCxnSpPr>
          <a:cxnSpLocks noChangeShapeType="1"/>
        </xdr:cNvCxnSpPr>
      </xdr:nvCxnSpPr>
      <xdr:spPr bwMode="auto">
        <a:xfrm flipV="1">
          <a:off x="9115425" y="39881175"/>
          <a:ext cx="962025" cy="8763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71</xdr:row>
      <xdr:rowOff>76200</xdr:rowOff>
    </xdr:from>
    <xdr:to>
      <xdr:col>9</xdr:col>
      <xdr:colOff>1104900</xdr:colOff>
      <xdr:row>72</xdr:row>
      <xdr:rowOff>38100</xdr:rowOff>
    </xdr:to>
    <xdr:cxnSp macro="">
      <xdr:nvCxnSpPr>
        <xdr:cNvPr id="107951" name="直線コネクタ 37">
          <a:extLst>
            <a:ext uri="{FF2B5EF4-FFF2-40B4-BE49-F238E27FC236}">
              <a16:creationId xmlns:a16="http://schemas.microsoft.com/office/drawing/2014/main" id="{9C951B67-77A9-986D-ECC8-26127C671E97}"/>
            </a:ext>
          </a:extLst>
        </xdr:cNvPr>
        <xdr:cNvCxnSpPr>
          <a:cxnSpLocks noChangeShapeType="1"/>
        </xdr:cNvCxnSpPr>
      </xdr:nvCxnSpPr>
      <xdr:spPr bwMode="auto">
        <a:xfrm flipV="1">
          <a:off x="10848975" y="39919275"/>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72</xdr:row>
      <xdr:rowOff>47625</xdr:rowOff>
    </xdr:from>
    <xdr:to>
      <xdr:col>8</xdr:col>
      <xdr:colOff>19050</xdr:colOff>
      <xdr:row>73</xdr:row>
      <xdr:rowOff>38100</xdr:rowOff>
    </xdr:to>
    <xdr:cxnSp macro="">
      <xdr:nvCxnSpPr>
        <xdr:cNvPr id="107952" name="直線コネクタ 38">
          <a:extLst>
            <a:ext uri="{FF2B5EF4-FFF2-40B4-BE49-F238E27FC236}">
              <a16:creationId xmlns:a16="http://schemas.microsoft.com/office/drawing/2014/main" id="{E6D18467-FA9D-5D2E-6574-439127D393CC}"/>
            </a:ext>
          </a:extLst>
        </xdr:cNvPr>
        <xdr:cNvCxnSpPr>
          <a:cxnSpLocks noChangeShapeType="1"/>
        </xdr:cNvCxnSpPr>
      </xdr:nvCxnSpPr>
      <xdr:spPr bwMode="auto">
        <a:xfrm flipV="1">
          <a:off x="9115425" y="40767000"/>
          <a:ext cx="981075" cy="8667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72</xdr:row>
      <xdr:rowOff>76200</xdr:rowOff>
    </xdr:from>
    <xdr:to>
      <xdr:col>9</xdr:col>
      <xdr:colOff>1123950</xdr:colOff>
      <xdr:row>73</xdr:row>
      <xdr:rowOff>38100</xdr:rowOff>
    </xdr:to>
    <xdr:cxnSp macro="">
      <xdr:nvCxnSpPr>
        <xdr:cNvPr id="107953" name="直線コネクタ 39">
          <a:extLst>
            <a:ext uri="{FF2B5EF4-FFF2-40B4-BE49-F238E27FC236}">
              <a16:creationId xmlns:a16="http://schemas.microsoft.com/office/drawing/2014/main" id="{F141A318-BECA-1A1E-B05A-55FFA350FC2F}"/>
            </a:ext>
          </a:extLst>
        </xdr:cNvPr>
        <xdr:cNvCxnSpPr>
          <a:cxnSpLocks noChangeShapeType="1"/>
        </xdr:cNvCxnSpPr>
      </xdr:nvCxnSpPr>
      <xdr:spPr bwMode="auto">
        <a:xfrm flipV="1">
          <a:off x="10848975" y="40795575"/>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87</xdr:row>
      <xdr:rowOff>76200</xdr:rowOff>
    </xdr:from>
    <xdr:to>
      <xdr:col>7</xdr:col>
      <xdr:colOff>1181100</xdr:colOff>
      <xdr:row>88</xdr:row>
      <xdr:rowOff>38100</xdr:rowOff>
    </xdr:to>
    <xdr:cxnSp macro="">
      <xdr:nvCxnSpPr>
        <xdr:cNvPr id="107954" name="直線コネクタ 40">
          <a:extLst>
            <a:ext uri="{FF2B5EF4-FFF2-40B4-BE49-F238E27FC236}">
              <a16:creationId xmlns:a16="http://schemas.microsoft.com/office/drawing/2014/main" id="{5742288E-7B56-2925-3DFE-73F2BC7B17FD}"/>
            </a:ext>
          </a:extLst>
        </xdr:cNvPr>
        <xdr:cNvCxnSpPr>
          <a:cxnSpLocks noChangeShapeType="1"/>
        </xdr:cNvCxnSpPr>
      </xdr:nvCxnSpPr>
      <xdr:spPr bwMode="auto">
        <a:xfrm flipV="1">
          <a:off x="9115425" y="50568225"/>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87</xdr:row>
      <xdr:rowOff>142875</xdr:rowOff>
    </xdr:from>
    <xdr:to>
      <xdr:col>9</xdr:col>
      <xdr:colOff>1114425</xdr:colOff>
      <xdr:row>88</xdr:row>
      <xdr:rowOff>38100</xdr:rowOff>
    </xdr:to>
    <xdr:cxnSp macro="">
      <xdr:nvCxnSpPr>
        <xdr:cNvPr id="107955" name="直線コネクタ 41">
          <a:extLst>
            <a:ext uri="{FF2B5EF4-FFF2-40B4-BE49-F238E27FC236}">
              <a16:creationId xmlns:a16="http://schemas.microsoft.com/office/drawing/2014/main" id="{719EEA23-A84E-73D1-C18D-C63AD712EC02}"/>
            </a:ext>
          </a:extLst>
        </xdr:cNvPr>
        <xdr:cNvCxnSpPr>
          <a:cxnSpLocks noChangeShapeType="1"/>
        </xdr:cNvCxnSpPr>
      </xdr:nvCxnSpPr>
      <xdr:spPr bwMode="auto">
        <a:xfrm flipV="1">
          <a:off x="10848975" y="50634900"/>
          <a:ext cx="962025" cy="7715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88</xdr:row>
      <xdr:rowOff>0</xdr:rowOff>
    </xdr:from>
    <xdr:to>
      <xdr:col>8</xdr:col>
      <xdr:colOff>0</xdr:colOff>
      <xdr:row>89</xdr:row>
      <xdr:rowOff>38100</xdr:rowOff>
    </xdr:to>
    <xdr:cxnSp macro="">
      <xdr:nvCxnSpPr>
        <xdr:cNvPr id="107956" name="直線コネクタ 42">
          <a:extLst>
            <a:ext uri="{FF2B5EF4-FFF2-40B4-BE49-F238E27FC236}">
              <a16:creationId xmlns:a16="http://schemas.microsoft.com/office/drawing/2014/main" id="{2E1C1709-07FA-493C-0E29-D17D26F07D73}"/>
            </a:ext>
          </a:extLst>
        </xdr:cNvPr>
        <xdr:cNvCxnSpPr>
          <a:cxnSpLocks noChangeShapeType="1"/>
        </xdr:cNvCxnSpPr>
      </xdr:nvCxnSpPr>
      <xdr:spPr bwMode="auto">
        <a:xfrm flipV="1">
          <a:off x="9115425" y="51368325"/>
          <a:ext cx="962025" cy="9144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47625</xdr:colOff>
      <xdr:row>88</xdr:row>
      <xdr:rowOff>76200</xdr:rowOff>
    </xdr:from>
    <xdr:to>
      <xdr:col>9</xdr:col>
      <xdr:colOff>1114425</xdr:colOff>
      <xdr:row>88</xdr:row>
      <xdr:rowOff>1066800</xdr:rowOff>
    </xdr:to>
    <xdr:cxnSp macro="">
      <xdr:nvCxnSpPr>
        <xdr:cNvPr id="107957" name="直線コネクタ 43">
          <a:extLst>
            <a:ext uri="{FF2B5EF4-FFF2-40B4-BE49-F238E27FC236}">
              <a16:creationId xmlns:a16="http://schemas.microsoft.com/office/drawing/2014/main" id="{142461DE-5B27-06AF-7AF3-31C3B3999C6D}"/>
            </a:ext>
          </a:extLst>
        </xdr:cNvPr>
        <xdr:cNvCxnSpPr>
          <a:cxnSpLocks noChangeShapeType="1"/>
        </xdr:cNvCxnSpPr>
      </xdr:nvCxnSpPr>
      <xdr:spPr bwMode="auto">
        <a:xfrm flipV="1">
          <a:off x="10896600" y="51444525"/>
          <a:ext cx="914400" cy="8001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103</xdr:row>
      <xdr:rowOff>0</xdr:rowOff>
    </xdr:from>
    <xdr:to>
      <xdr:col>7</xdr:col>
      <xdr:colOff>962025</xdr:colOff>
      <xdr:row>104</xdr:row>
      <xdr:rowOff>38100</xdr:rowOff>
    </xdr:to>
    <xdr:cxnSp macro="">
      <xdr:nvCxnSpPr>
        <xdr:cNvPr id="107958" name="直線コネクタ 44">
          <a:extLst>
            <a:ext uri="{FF2B5EF4-FFF2-40B4-BE49-F238E27FC236}">
              <a16:creationId xmlns:a16="http://schemas.microsoft.com/office/drawing/2014/main" id="{018BE560-7CFC-C1F0-8C1B-97C2B5AA8A43}"/>
            </a:ext>
          </a:extLst>
        </xdr:cNvPr>
        <xdr:cNvCxnSpPr>
          <a:cxnSpLocks noChangeShapeType="1"/>
        </xdr:cNvCxnSpPr>
      </xdr:nvCxnSpPr>
      <xdr:spPr bwMode="auto">
        <a:xfrm flipV="1">
          <a:off x="9115425" y="61112400"/>
          <a:ext cx="962025" cy="9144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104</xdr:row>
      <xdr:rowOff>0</xdr:rowOff>
    </xdr:from>
    <xdr:to>
      <xdr:col>7</xdr:col>
      <xdr:colOff>962025</xdr:colOff>
      <xdr:row>105</xdr:row>
      <xdr:rowOff>38100</xdr:rowOff>
    </xdr:to>
    <xdr:cxnSp macro="">
      <xdr:nvCxnSpPr>
        <xdr:cNvPr id="107959" name="直線コネクタ 45">
          <a:extLst>
            <a:ext uri="{FF2B5EF4-FFF2-40B4-BE49-F238E27FC236}">
              <a16:creationId xmlns:a16="http://schemas.microsoft.com/office/drawing/2014/main" id="{42B6A250-1D15-DCD2-EF35-70AC4088F444}"/>
            </a:ext>
          </a:extLst>
        </xdr:cNvPr>
        <xdr:cNvCxnSpPr>
          <a:cxnSpLocks noChangeShapeType="1"/>
        </xdr:cNvCxnSpPr>
      </xdr:nvCxnSpPr>
      <xdr:spPr bwMode="auto">
        <a:xfrm flipV="1">
          <a:off x="9115425" y="61988700"/>
          <a:ext cx="962025" cy="9144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103</xdr:row>
      <xdr:rowOff>0</xdr:rowOff>
    </xdr:from>
    <xdr:to>
      <xdr:col>9</xdr:col>
      <xdr:colOff>962025</xdr:colOff>
      <xdr:row>104</xdr:row>
      <xdr:rowOff>38100</xdr:rowOff>
    </xdr:to>
    <xdr:cxnSp macro="">
      <xdr:nvCxnSpPr>
        <xdr:cNvPr id="107960" name="直線コネクタ 46">
          <a:extLst>
            <a:ext uri="{FF2B5EF4-FFF2-40B4-BE49-F238E27FC236}">
              <a16:creationId xmlns:a16="http://schemas.microsoft.com/office/drawing/2014/main" id="{B5B1FB55-226A-C33E-A860-F8F18841EE56}"/>
            </a:ext>
          </a:extLst>
        </xdr:cNvPr>
        <xdr:cNvCxnSpPr>
          <a:cxnSpLocks noChangeShapeType="1"/>
        </xdr:cNvCxnSpPr>
      </xdr:nvCxnSpPr>
      <xdr:spPr bwMode="auto">
        <a:xfrm flipV="1">
          <a:off x="10848975" y="61112400"/>
          <a:ext cx="962025" cy="9144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104</xdr:row>
      <xdr:rowOff>0</xdr:rowOff>
    </xdr:from>
    <xdr:to>
      <xdr:col>9</xdr:col>
      <xdr:colOff>962025</xdr:colOff>
      <xdr:row>105</xdr:row>
      <xdr:rowOff>38100</xdr:rowOff>
    </xdr:to>
    <xdr:cxnSp macro="">
      <xdr:nvCxnSpPr>
        <xdr:cNvPr id="107961" name="直線コネクタ 47">
          <a:extLst>
            <a:ext uri="{FF2B5EF4-FFF2-40B4-BE49-F238E27FC236}">
              <a16:creationId xmlns:a16="http://schemas.microsoft.com/office/drawing/2014/main" id="{7A21351F-274C-4443-F99C-E8C58EE84071}"/>
            </a:ext>
          </a:extLst>
        </xdr:cNvPr>
        <xdr:cNvCxnSpPr>
          <a:cxnSpLocks noChangeShapeType="1"/>
        </xdr:cNvCxnSpPr>
      </xdr:nvCxnSpPr>
      <xdr:spPr bwMode="auto">
        <a:xfrm flipV="1">
          <a:off x="10848975" y="61988700"/>
          <a:ext cx="962025" cy="9144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119</xdr:row>
      <xdr:rowOff>47625</xdr:rowOff>
    </xdr:from>
    <xdr:to>
      <xdr:col>7</xdr:col>
      <xdr:colOff>1123950</xdr:colOff>
      <xdr:row>120</xdr:row>
      <xdr:rowOff>38100</xdr:rowOff>
    </xdr:to>
    <xdr:cxnSp macro="">
      <xdr:nvCxnSpPr>
        <xdr:cNvPr id="107962" name="直線コネクタ 48">
          <a:extLst>
            <a:ext uri="{FF2B5EF4-FFF2-40B4-BE49-F238E27FC236}">
              <a16:creationId xmlns:a16="http://schemas.microsoft.com/office/drawing/2014/main" id="{FCE53F27-696D-2F2C-FBA9-C56B10DDA7A1}"/>
            </a:ext>
          </a:extLst>
        </xdr:cNvPr>
        <xdr:cNvCxnSpPr>
          <a:cxnSpLocks noChangeShapeType="1"/>
        </xdr:cNvCxnSpPr>
      </xdr:nvCxnSpPr>
      <xdr:spPr bwMode="auto">
        <a:xfrm flipV="1">
          <a:off x="9115425" y="71808975"/>
          <a:ext cx="962025" cy="8667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120</xdr:row>
      <xdr:rowOff>123825</xdr:rowOff>
    </xdr:from>
    <xdr:to>
      <xdr:col>7</xdr:col>
      <xdr:colOff>1104900</xdr:colOff>
      <xdr:row>121</xdr:row>
      <xdr:rowOff>38100</xdr:rowOff>
    </xdr:to>
    <xdr:cxnSp macro="">
      <xdr:nvCxnSpPr>
        <xdr:cNvPr id="107963" name="直線コネクタ 49">
          <a:extLst>
            <a:ext uri="{FF2B5EF4-FFF2-40B4-BE49-F238E27FC236}">
              <a16:creationId xmlns:a16="http://schemas.microsoft.com/office/drawing/2014/main" id="{0C8D5ADF-BADA-904E-6504-B53E846FCD44}"/>
            </a:ext>
          </a:extLst>
        </xdr:cNvPr>
        <xdr:cNvCxnSpPr>
          <a:cxnSpLocks noChangeShapeType="1"/>
        </xdr:cNvCxnSpPr>
      </xdr:nvCxnSpPr>
      <xdr:spPr bwMode="auto">
        <a:xfrm flipV="1">
          <a:off x="9115425" y="72761475"/>
          <a:ext cx="962025" cy="7905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119</xdr:row>
      <xdr:rowOff>95250</xdr:rowOff>
    </xdr:from>
    <xdr:to>
      <xdr:col>9</xdr:col>
      <xdr:colOff>1114425</xdr:colOff>
      <xdr:row>120</xdr:row>
      <xdr:rowOff>38100</xdr:rowOff>
    </xdr:to>
    <xdr:cxnSp macro="">
      <xdr:nvCxnSpPr>
        <xdr:cNvPr id="107964" name="直線コネクタ 50">
          <a:extLst>
            <a:ext uri="{FF2B5EF4-FFF2-40B4-BE49-F238E27FC236}">
              <a16:creationId xmlns:a16="http://schemas.microsoft.com/office/drawing/2014/main" id="{14301BA0-ECF0-76AA-8A51-1FB861944390}"/>
            </a:ext>
          </a:extLst>
        </xdr:cNvPr>
        <xdr:cNvCxnSpPr>
          <a:cxnSpLocks noChangeShapeType="1"/>
        </xdr:cNvCxnSpPr>
      </xdr:nvCxnSpPr>
      <xdr:spPr bwMode="auto">
        <a:xfrm flipV="1">
          <a:off x="10848975" y="71856600"/>
          <a:ext cx="962025" cy="8191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120</xdr:row>
      <xdr:rowOff>76200</xdr:rowOff>
    </xdr:from>
    <xdr:to>
      <xdr:col>9</xdr:col>
      <xdr:colOff>1104900</xdr:colOff>
      <xdr:row>121</xdr:row>
      <xdr:rowOff>38100</xdr:rowOff>
    </xdr:to>
    <xdr:cxnSp macro="">
      <xdr:nvCxnSpPr>
        <xdr:cNvPr id="107965" name="直線コネクタ 51">
          <a:extLst>
            <a:ext uri="{FF2B5EF4-FFF2-40B4-BE49-F238E27FC236}">
              <a16:creationId xmlns:a16="http://schemas.microsoft.com/office/drawing/2014/main" id="{A8F1D7FB-C1B8-8E54-FF1B-177E5DAEDC19}"/>
            </a:ext>
          </a:extLst>
        </xdr:cNvPr>
        <xdr:cNvCxnSpPr>
          <a:cxnSpLocks noChangeShapeType="1"/>
        </xdr:cNvCxnSpPr>
      </xdr:nvCxnSpPr>
      <xdr:spPr bwMode="auto">
        <a:xfrm flipV="1">
          <a:off x="10848975" y="72713850"/>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135</xdr:row>
      <xdr:rowOff>123825</xdr:rowOff>
    </xdr:from>
    <xdr:to>
      <xdr:col>7</xdr:col>
      <xdr:colOff>1123950</xdr:colOff>
      <xdr:row>136</xdr:row>
      <xdr:rowOff>38100</xdr:rowOff>
    </xdr:to>
    <xdr:cxnSp macro="">
      <xdr:nvCxnSpPr>
        <xdr:cNvPr id="107966" name="直線コネクタ 52">
          <a:extLst>
            <a:ext uri="{FF2B5EF4-FFF2-40B4-BE49-F238E27FC236}">
              <a16:creationId xmlns:a16="http://schemas.microsoft.com/office/drawing/2014/main" id="{B4681464-4D08-84C1-90ED-25793E4395A3}"/>
            </a:ext>
          </a:extLst>
        </xdr:cNvPr>
        <xdr:cNvCxnSpPr>
          <a:cxnSpLocks noChangeShapeType="1"/>
        </xdr:cNvCxnSpPr>
      </xdr:nvCxnSpPr>
      <xdr:spPr bwMode="auto">
        <a:xfrm flipV="1">
          <a:off x="9115425" y="82429350"/>
          <a:ext cx="962025" cy="7905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136</xdr:row>
      <xdr:rowOff>38100</xdr:rowOff>
    </xdr:from>
    <xdr:to>
      <xdr:col>7</xdr:col>
      <xdr:colOff>1162050</xdr:colOff>
      <xdr:row>137</xdr:row>
      <xdr:rowOff>38100</xdr:rowOff>
    </xdr:to>
    <xdr:cxnSp macro="">
      <xdr:nvCxnSpPr>
        <xdr:cNvPr id="107967" name="直線コネクタ 53">
          <a:extLst>
            <a:ext uri="{FF2B5EF4-FFF2-40B4-BE49-F238E27FC236}">
              <a16:creationId xmlns:a16="http://schemas.microsoft.com/office/drawing/2014/main" id="{63B9F145-65F6-0B78-B5AE-9C7C4FFA6B22}"/>
            </a:ext>
          </a:extLst>
        </xdr:cNvPr>
        <xdr:cNvCxnSpPr>
          <a:cxnSpLocks noChangeShapeType="1"/>
        </xdr:cNvCxnSpPr>
      </xdr:nvCxnSpPr>
      <xdr:spPr bwMode="auto">
        <a:xfrm flipV="1">
          <a:off x="9115425" y="83219925"/>
          <a:ext cx="962025" cy="8763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135</xdr:row>
      <xdr:rowOff>47625</xdr:rowOff>
    </xdr:from>
    <xdr:to>
      <xdr:col>9</xdr:col>
      <xdr:colOff>1114425</xdr:colOff>
      <xdr:row>136</xdr:row>
      <xdr:rowOff>38100</xdr:rowOff>
    </xdr:to>
    <xdr:cxnSp macro="">
      <xdr:nvCxnSpPr>
        <xdr:cNvPr id="107968" name="直線コネクタ 54">
          <a:extLst>
            <a:ext uri="{FF2B5EF4-FFF2-40B4-BE49-F238E27FC236}">
              <a16:creationId xmlns:a16="http://schemas.microsoft.com/office/drawing/2014/main" id="{0F69A3F6-66D0-8149-C28A-AA7C36F024CB}"/>
            </a:ext>
          </a:extLst>
        </xdr:cNvPr>
        <xdr:cNvCxnSpPr>
          <a:cxnSpLocks noChangeShapeType="1"/>
        </xdr:cNvCxnSpPr>
      </xdr:nvCxnSpPr>
      <xdr:spPr bwMode="auto">
        <a:xfrm flipV="1">
          <a:off x="10848975" y="82353150"/>
          <a:ext cx="962025" cy="8667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136</xdr:row>
      <xdr:rowOff>76200</xdr:rowOff>
    </xdr:from>
    <xdr:to>
      <xdr:col>9</xdr:col>
      <xdr:colOff>1104900</xdr:colOff>
      <xdr:row>137</xdr:row>
      <xdr:rowOff>38100</xdr:rowOff>
    </xdr:to>
    <xdr:cxnSp macro="">
      <xdr:nvCxnSpPr>
        <xdr:cNvPr id="107969" name="直線コネクタ 55">
          <a:extLst>
            <a:ext uri="{FF2B5EF4-FFF2-40B4-BE49-F238E27FC236}">
              <a16:creationId xmlns:a16="http://schemas.microsoft.com/office/drawing/2014/main" id="{A6A16BD0-0237-A02B-A5F5-D52BDCCD4688}"/>
            </a:ext>
          </a:extLst>
        </xdr:cNvPr>
        <xdr:cNvCxnSpPr>
          <a:cxnSpLocks noChangeShapeType="1"/>
        </xdr:cNvCxnSpPr>
      </xdr:nvCxnSpPr>
      <xdr:spPr bwMode="auto">
        <a:xfrm flipV="1">
          <a:off x="10848975" y="83258025"/>
          <a:ext cx="962025" cy="8382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46990</xdr:colOff>
      <xdr:row>28</xdr:row>
      <xdr:rowOff>1905</xdr:rowOff>
    </xdr:from>
    <xdr:to>
      <xdr:col>34</xdr:col>
      <xdr:colOff>8276</xdr:colOff>
      <xdr:row>33</xdr:row>
      <xdr:rowOff>1221773</xdr:rowOff>
    </xdr:to>
    <xdr:sp macro="" textlink="">
      <xdr:nvSpPr>
        <xdr:cNvPr id="82516" name="正方形/長方形 73">
          <a:extLst>
            <a:ext uri="{FF2B5EF4-FFF2-40B4-BE49-F238E27FC236}">
              <a16:creationId xmlns:a16="http://schemas.microsoft.com/office/drawing/2014/main" id="{6ADFE9FB-8A32-1446-4AB5-BEF97120728E}"/>
            </a:ext>
          </a:extLst>
        </xdr:cNvPr>
        <xdr:cNvSpPr>
          <a:spLocks noChangeArrowheads="1"/>
        </xdr:cNvSpPr>
      </xdr:nvSpPr>
      <xdr:spPr bwMode="auto">
        <a:xfrm>
          <a:off x="21625560" y="11262360"/>
          <a:ext cx="8999220" cy="6690360"/>
        </a:xfrm>
        <a:prstGeom prst="rect">
          <a:avLst/>
        </a:prstGeom>
        <a:solidFill>
          <a:srgbClr val="C5E0B4"/>
        </a:solidFill>
        <a:ln w="57150" algn="ctr">
          <a:solidFill>
            <a:srgbClr val="C5E0B4"/>
          </a:solidFill>
          <a:miter lim="800000"/>
          <a:headEnd/>
          <a:tailEnd/>
        </a:ln>
      </xdr:spPr>
      <xdr:txBody>
        <a:bodyPr vertOverflow="clip" wrap="square" lIns="54864" tIns="77724" rIns="0" bIns="0" anchor="t" upright="1"/>
        <a:lstStyle/>
        <a:p>
          <a:pPr algn="l" rtl="0">
            <a:lnSpc>
              <a:spcPts val="2300"/>
            </a:lnSpc>
            <a:defRPr sz="1000"/>
          </a:pPr>
          <a:r>
            <a:rPr lang="ja-JP" altLang="en-US" sz="1800" b="1" i="0" u="none" strike="noStrike" baseline="0">
              <a:solidFill>
                <a:srgbClr val="0000FF"/>
              </a:solidFill>
              <a:latin typeface="メイリオ"/>
              <a:ea typeface="メイリオ"/>
            </a:rPr>
            <a:t>②</a:t>
          </a:r>
          <a:r>
            <a:rPr lang="ja-JP" altLang="en-US" sz="1800" b="1" i="0" u="none" strike="noStrike" baseline="0">
              <a:solidFill>
                <a:srgbClr val="000000"/>
              </a:solidFill>
              <a:latin typeface="メイリオ"/>
              <a:ea typeface="メイリオ"/>
            </a:rPr>
            <a:t>【マクロボタンを使用しない場合の送付用Book作成方法】</a:t>
          </a:r>
        </a:p>
        <a:p>
          <a:pPr algn="l" rtl="0">
            <a:lnSpc>
              <a:spcPts val="2300"/>
            </a:lnSpc>
            <a:defRPr sz="1000"/>
          </a:pPr>
          <a:r>
            <a:rPr lang="ja-JP" altLang="en-US" sz="1800" b="0" i="0" u="none" strike="noStrike" baseline="0">
              <a:solidFill>
                <a:srgbClr val="000000"/>
              </a:solidFill>
              <a:latin typeface="メイリオ"/>
              <a:ea typeface="メイリオ"/>
            </a:rPr>
            <a:t>1．シート（様式A、様式B、様式D）をコピーする。</a:t>
          </a:r>
        </a:p>
        <a:p>
          <a:pPr algn="l" rtl="0">
            <a:defRPr sz="1000"/>
          </a:pPr>
          <a:r>
            <a:rPr lang="ja-JP" altLang="en-US" sz="1800" b="0" i="0" u="none" strike="noStrike" baseline="0">
              <a:solidFill>
                <a:srgbClr val="000000"/>
              </a:solidFill>
              <a:latin typeface="メイリオ"/>
              <a:ea typeface="メイリオ"/>
            </a:rPr>
            <a:t>　　　　　　　　</a:t>
          </a:r>
          <a:r>
            <a:rPr lang="ja-JP" altLang="en-US" sz="1400" b="0" i="0" u="none" strike="noStrike" baseline="0">
              <a:solidFill>
                <a:srgbClr val="000000"/>
              </a:solidFill>
              <a:latin typeface="メイリオ"/>
              <a:ea typeface="メイリオ"/>
            </a:rPr>
            <a:t>シート名を選択して、右クリックをし、移動またはコピーを選択し、「コピーを作成する」に　</a:t>
          </a:r>
        </a:p>
        <a:p>
          <a:pPr algn="l" rtl="0">
            <a:lnSpc>
              <a:spcPts val="1800"/>
            </a:lnSpc>
            <a:defRPr sz="1000"/>
          </a:pPr>
          <a:r>
            <a:rPr lang="ja-JP" altLang="en-US" sz="1400" b="0" i="0" u="none" strike="noStrike" baseline="0">
              <a:solidFill>
                <a:srgbClr val="000000"/>
              </a:solidFill>
              <a:latin typeface="メイリオ"/>
              <a:ea typeface="メイリオ"/>
            </a:rPr>
            <a:t>　　チェックを入れて実行する。シート名　様式A（2）、様式B（2）・・・ができる。</a:t>
          </a:r>
        </a:p>
        <a:p>
          <a:pPr algn="l" rtl="0">
            <a:lnSpc>
              <a:spcPts val="2300"/>
            </a:lnSpc>
            <a:defRPr sz="1000"/>
          </a:pPr>
          <a:r>
            <a:rPr lang="ja-JP" altLang="en-US" sz="1800" b="0" i="0" u="none" strike="noStrike" baseline="0">
              <a:solidFill>
                <a:srgbClr val="000000"/>
              </a:solidFill>
              <a:latin typeface="メイリオ"/>
              <a:ea typeface="メイリオ"/>
            </a:rPr>
            <a:t>2.　1で作成したシート（2）のついた4枚のシートを全て、値貼り付けをする　</a:t>
          </a:r>
        </a:p>
        <a:p>
          <a:pPr algn="l" rtl="0">
            <a:lnSpc>
              <a:spcPts val="2300"/>
            </a:lnSpc>
            <a:defRPr sz="1000"/>
          </a:pPr>
          <a:r>
            <a:rPr lang="ja-JP" altLang="en-US" sz="1800" b="0" i="0" u="none" strike="noStrike" baseline="0">
              <a:solidFill>
                <a:srgbClr val="000000"/>
              </a:solidFill>
              <a:latin typeface="メイリオ"/>
              <a:ea typeface="メイリオ"/>
            </a:rPr>
            <a:t>　　（式が入っているため、値に置き換える）</a:t>
          </a:r>
        </a:p>
        <a:p>
          <a:pPr algn="l" rtl="0">
            <a:lnSpc>
              <a:spcPts val="1800"/>
            </a:lnSpc>
            <a:defRPr sz="1000"/>
          </a:pPr>
          <a:r>
            <a:rPr lang="ja-JP" altLang="en-US" sz="1100" b="0" i="0" u="none" strike="noStrike" baseline="0">
              <a:solidFill>
                <a:srgbClr val="FFFFFF"/>
              </a:solidFill>
              <a:latin typeface="ＭＳ Ｐゴシック"/>
              <a:ea typeface="ＭＳ Ｐゴシック"/>
            </a:rPr>
            <a:t>　</a:t>
          </a:r>
          <a:r>
            <a:rPr lang="ja-JP" altLang="en-US" sz="1400" b="0" i="0" u="none" strike="noStrike" baseline="0">
              <a:solidFill>
                <a:srgbClr val="000000"/>
              </a:solidFill>
              <a:latin typeface="メイリオ"/>
              <a:ea typeface="メイリオ"/>
            </a:rPr>
            <a:t>　　校閲→シートの保護の解除をクリックする</a:t>
          </a:r>
        </a:p>
        <a:p>
          <a:pPr algn="l" rtl="0">
            <a:lnSpc>
              <a:spcPts val="1800"/>
            </a:lnSpc>
            <a:defRPr sz="1000"/>
          </a:pPr>
          <a:r>
            <a:rPr lang="ja-JP" altLang="en-US" sz="1400" b="0" i="0" u="none" strike="noStrike" baseline="0">
              <a:solidFill>
                <a:srgbClr val="000000"/>
              </a:solidFill>
              <a:latin typeface="メイリオ"/>
              <a:ea typeface="メイリオ"/>
            </a:rPr>
            <a:t>　　「様式A（2）を」開き、シートの一番左上　　　　　　　　をクリックし、シートの全面を反転させ（選択し）た上、</a:t>
          </a:r>
        </a:p>
        <a:p>
          <a:pPr algn="l" rtl="0">
            <a:lnSpc>
              <a:spcPts val="1800"/>
            </a:lnSpc>
            <a:defRPr sz="1000"/>
          </a:pPr>
          <a:r>
            <a:rPr lang="ja-JP" altLang="en-US" sz="1400" b="0" i="0" u="none" strike="noStrike" baseline="0">
              <a:solidFill>
                <a:srgbClr val="000000"/>
              </a:solidFill>
              <a:latin typeface="メイリオ"/>
              <a:ea typeface="メイリオ"/>
            </a:rPr>
            <a:t>　　右クリックでコピー　→形式を選択して貼り付けを選び、値貼り付けをする。</a:t>
          </a:r>
        </a:p>
        <a:p>
          <a:pPr algn="l" rtl="0">
            <a:lnSpc>
              <a:spcPts val="3000"/>
            </a:lnSpc>
            <a:defRPr sz="1000"/>
          </a:pPr>
          <a:r>
            <a:rPr lang="ja-JP" altLang="en-US" sz="1800" b="0" i="0" u="none" strike="noStrike" baseline="0">
              <a:solidFill>
                <a:srgbClr val="000000"/>
              </a:solidFill>
              <a:latin typeface="メイリオ"/>
              <a:ea typeface="メイリオ"/>
            </a:rPr>
            <a:t>3.　2で作成した　3枚のシート（（様式A（2）、様式B（2）、様式D_研究分担医師等（2））</a:t>
          </a:r>
        </a:p>
        <a:p>
          <a:pPr algn="l" rtl="0">
            <a:lnSpc>
              <a:spcPts val="3000"/>
            </a:lnSpc>
            <a:defRPr sz="1000"/>
          </a:pPr>
          <a:r>
            <a:rPr lang="ja-JP" altLang="en-US" sz="1800" b="0" i="0" u="none" strike="noStrike" baseline="0">
              <a:solidFill>
                <a:srgbClr val="000000"/>
              </a:solidFill>
              <a:latin typeface="メイリオ"/>
              <a:ea typeface="メイリオ"/>
            </a:rPr>
            <a:t>　を新しいBookに移動する。</a:t>
          </a:r>
        </a:p>
        <a:p>
          <a:pPr algn="l" rtl="0">
            <a:lnSpc>
              <a:spcPts val="2300"/>
            </a:lnSpc>
            <a:defRPr sz="1000"/>
          </a:pPr>
          <a:r>
            <a:rPr lang="ja-JP" altLang="en-US" sz="1400" b="0" i="0" u="none" strike="noStrike" baseline="0">
              <a:solidFill>
                <a:srgbClr val="000000"/>
              </a:solidFill>
              <a:latin typeface="メイリオ"/>
              <a:ea typeface="メイリオ"/>
            </a:rPr>
            <a:t>　　シート名を選択して右クリックをし、移動またはコピーを選択し、移動先ブック名から、</a:t>
          </a:r>
        </a:p>
        <a:p>
          <a:pPr algn="l" rtl="0">
            <a:lnSpc>
              <a:spcPts val="2400"/>
            </a:lnSpc>
            <a:defRPr sz="1000"/>
          </a:pPr>
          <a:r>
            <a:rPr lang="ja-JP" altLang="en-US" sz="1400" b="0" i="0" u="none" strike="noStrike" baseline="0">
              <a:solidFill>
                <a:srgbClr val="000000"/>
              </a:solidFill>
              <a:latin typeface="メイリオ"/>
              <a:ea typeface="メイリオ"/>
            </a:rPr>
            <a:t>　　（新しいブック）を選ぶ。（「コピーを作成する」にチェックはしない）</a:t>
          </a:r>
        </a:p>
        <a:p>
          <a:pPr algn="l" rtl="0">
            <a:lnSpc>
              <a:spcPts val="2300"/>
            </a:lnSpc>
            <a:defRPr sz="1000"/>
          </a:pPr>
          <a:endParaRPr lang="ja-JP" altLang="en-US" sz="1400" b="0" i="0" u="none" strike="noStrike" baseline="0">
            <a:solidFill>
              <a:srgbClr val="000000"/>
            </a:solidFill>
            <a:latin typeface="メイリオ"/>
            <a:ea typeface="メイリオ"/>
          </a:endParaRPr>
        </a:p>
        <a:p>
          <a:pPr algn="l" rtl="0">
            <a:lnSpc>
              <a:spcPts val="3000"/>
            </a:lnSpc>
            <a:defRPr sz="1000"/>
          </a:pPr>
          <a:r>
            <a:rPr lang="ja-JP" altLang="en-US" sz="1800" b="0" i="0" u="none" strike="noStrike" baseline="0">
              <a:solidFill>
                <a:srgbClr val="000000"/>
              </a:solidFill>
              <a:latin typeface="メイリオ"/>
              <a:ea typeface="メイリオ"/>
            </a:rPr>
            <a:t>4.　新しいブックを保存する（シート名は適宜変更可）。</a:t>
          </a:r>
        </a:p>
      </xdr:txBody>
    </xdr:sp>
    <xdr:clientData/>
  </xdr:twoCellAnchor>
  <xdr:twoCellAnchor>
    <xdr:from>
      <xdr:col>19</xdr:col>
      <xdr:colOff>8255</xdr:colOff>
      <xdr:row>7</xdr:row>
      <xdr:rowOff>420370</xdr:rowOff>
    </xdr:from>
    <xdr:to>
      <xdr:col>33</xdr:col>
      <xdr:colOff>673670</xdr:colOff>
      <xdr:row>25</xdr:row>
      <xdr:rowOff>104157</xdr:rowOff>
    </xdr:to>
    <xdr:sp macro="" textlink="">
      <xdr:nvSpPr>
        <xdr:cNvPr id="82517" name="テキスト ボックス 1">
          <a:extLst>
            <a:ext uri="{FF2B5EF4-FFF2-40B4-BE49-F238E27FC236}">
              <a16:creationId xmlns:a16="http://schemas.microsoft.com/office/drawing/2014/main" id="{CB9B5F19-0798-CE3F-6E12-E6FC81AAB35E}"/>
            </a:ext>
          </a:extLst>
        </xdr:cNvPr>
        <xdr:cNvSpPr txBox="1">
          <a:spLocks noChangeArrowheads="1"/>
        </xdr:cNvSpPr>
      </xdr:nvSpPr>
      <xdr:spPr bwMode="auto">
        <a:xfrm>
          <a:off x="21610320" y="3733800"/>
          <a:ext cx="8915400" cy="6690360"/>
        </a:xfrm>
        <a:prstGeom prst="rect">
          <a:avLst/>
        </a:prstGeom>
        <a:solidFill>
          <a:srgbClr val="C5E0B4"/>
        </a:solidFill>
        <a:ln w="9525">
          <a:solidFill>
            <a:srgbClr val="BCBCBC"/>
          </a:solidFill>
          <a:miter lim="800000"/>
          <a:headEnd/>
          <a:tailEnd/>
        </a:ln>
      </xdr:spPr>
      <xdr:txBody>
        <a:bodyPr vertOverflow="clip" wrap="square" lIns="36576" tIns="45720" rIns="0" bIns="0" anchor="t" upright="1"/>
        <a:lstStyle/>
        <a:p>
          <a:pPr algn="l" rtl="0">
            <a:lnSpc>
              <a:spcPts val="3100"/>
            </a:lnSpc>
            <a:defRPr sz="1000"/>
          </a:pPr>
          <a:r>
            <a:rPr lang="ja-JP" altLang="en-US" sz="2000" b="1" i="0" u="sng" strike="noStrike" baseline="0">
              <a:solidFill>
                <a:srgbClr val="0000FF"/>
              </a:solidFill>
              <a:latin typeface="メイリオ"/>
              <a:ea typeface="メイリオ"/>
            </a:rPr>
            <a:t>■</a:t>
          </a:r>
          <a:r>
            <a:rPr lang="ja-JP" altLang="en-US" sz="2000" b="1" i="0" u="sng" strike="noStrike" baseline="0">
              <a:solidFill>
                <a:srgbClr val="0000FF"/>
              </a:solidFill>
              <a:latin typeface="ＭＳ Ｐゴシック"/>
              <a:ea typeface="ＭＳ Ｐゴシック"/>
            </a:rPr>
            <a:t>研究責任医師への送付用</a:t>
          </a:r>
          <a:r>
            <a:rPr lang="ja-JP" altLang="en-US" sz="2000" b="1" i="0" u="sng" strike="noStrike" baseline="0">
              <a:solidFill>
                <a:srgbClr val="0000FF"/>
              </a:solidFill>
              <a:latin typeface="Calibri"/>
              <a:ea typeface="ＭＳ Ｐゴシック"/>
              <a:cs typeface="Calibri"/>
            </a:rPr>
            <a:t>BOOK</a:t>
          </a:r>
          <a:r>
            <a:rPr lang="ja-JP" altLang="en-US" sz="2000" b="1" i="0" u="sng" strike="noStrike" baseline="0">
              <a:solidFill>
                <a:srgbClr val="0000FF"/>
              </a:solidFill>
              <a:latin typeface="ＭＳ Ｐゴシック"/>
              <a:ea typeface="ＭＳ Ｐゴシック"/>
              <a:cs typeface="Calibri"/>
            </a:rPr>
            <a:t>作成方法について</a:t>
          </a:r>
          <a:endParaRPr lang="ja-JP" altLang="en-US" sz="2000" b="1" i="0" u="sng" strike="noStrike" baseline="0">
            <a:solidFill>
              <a:srgbClr val="0000FF"/>
            </a:solidFill>
            <a:latin typeface="Calibri"/>
            <a:ea typeface="ＭＳ Ｐゴシック"/>
            <a:cs typeface="Calibri"/>
          </a:endParaRPr>
        </a:p>
        <a:p>
          <a:pPr algn="l" rtl="0">
            <a:lnSpc>
              <a:spcPts val="2800"/>
            </a:lnSpc>
            <a:defRPr sz="1000"/>
          </a:pPr>
          <a:r>
            <a:rPr lang="ja-JP" altLang="en-US" sz="1800" b="0" i="0" u="none" strike="noStrike" baseline="0">
              <a:solidFill>
                <a:srgbClr val="0000FF"/>
              </a:solidFill>
              <a:latin typeface="メイリオ"/>
              <a:ea typeface="メイリオ"/>
            </a:rPr>
            <a:t>　利益相反状況確認報告書を研究責任医師に送付するに当たって、様式Ｃを除いた必要な情報のみのファイルを電子媒体で送信する場合は、以下の①又は②の方法により行ってください。</a:t>
          </a:r>
        </a:p>
        <a:p>
          <a:pPr algn="l" rtl="0">
            <a:lnSpc>
              <a:spcPts val="1400"/>
            </a:lnSpc>
            <a:defRPr sz="1000"/>
          </a:pPr>
          <a:endParaRPr lang="ja-JP" altLang="en-US" sz="900" b="0" i="0" u="none" strike="noStrike" baseline="0">
            <a:solidFill>
              <a:srgbClr val="000000"/>
            </a:solidFill>
            <a:latin typeface="メイリオ"/>
            <a:ea typeface="メイリオ"/>
          </a:endParaRPr>
        </a:p>
        <a:p>
          <a:pPr algn="l" rtl="0">
            <a:lnSpc>
              <a:spcPts val="2700"/>
            </a:lnSpc>
            <a:defRPr sz="1000"/>
          </a:pPr>
          <a:r>
            <a:rPr lang="ja-JP" altLang="en-US" sz="1800" b="1" i="0" u="none" strike="noStrike" baseline="0">
              <a:solidFill>
                <a:srgbClr val="0000FF"/>
              </a:solidFill>
              <a:latin typeface="メイリオ"/>
              <a:ea typeface="メイリオ"/>
            </a:rPr>
            <a:t>①</a:t>
          </a:r>
          <a:r>
            <a:rPr lang="ja-JP" altLang="en-US" sz="1800" b="1" i="0" u="none" strike="noStrike" baseline="0">
              <a:solidFill>
                <a:srgbClr val="000000"/>
              </a:solidFill>
              <a:latin typeface="メイリオ"/>
              <a:ea typeface="メイリオ"/>
            </a:rPr>
            <a:t>【マクロを使用する場合】</a:t>
          </a:r>
        </a:p>
        <a:p>
          <a:pPr algn="l" rtl="0">
            <a:lnSpc>
              <a:spcPts val="2700"/>
            </a:lnSpc>
            <a:defRPr sz="1000"/>
          </a:pPr>
          <a:r>
            <a:rPr lang="ja-JP" altLang="en-US" sz="1800" b="1" i="0" u="none" strike="noStrike" baseline="0">
              <a:solidFill>
                <a:srgbClr val="000000"/>
              </a:solidFill>
              <a:latin typeface="メイリオ"/>
              <a:ea typeface="メイリオ"/>
            </a:rPr>
            <a:t>以下のボタンをクリックしてください。</a:t>
          </a:r>
        </a:p>
      </xdr:txBody>
    </xdr:sp>
    <xdr:clientData/>
  </xdr:twoCellAnchor>
  <xdr:twoCellAnchor>
    <xdr:from>
      <xdr:col>19</xdr:col>
      <xdr:colOff>44450</xdr:colOff>
      <xdr:row>1</xdr:row>
      <xdr:rowOff>0</xdr:rowOff>
    </xdr:from>
    <xdr:to>
      <xdr:col>33</xdr:col>
      <xdr:colOff>656530</xdr:colOff>
      <xdr:row>7</xdr:row>
      <xdr:rowOff>118120</xdr:rowOff>
    </xdr:to>
    <xdr:sp macro="" textlink="">
      <xdr:nvSpPr>
        <xdr:cNvPr id="82518" name="正方形/長方形 2">
          <a:extLst>
            <a:ext uri="{FF2B5EF4-FFF2-40B4-BE49-F238E27FC236}">
              <a16:creationId xmlns:a16="http://schemas.microsoft.com/office/drawing/2014/main" id="{D814985C-AB00-0E6D-A165-BA1700F51668}"/>
            </a:ext>
          </a:extLst>
        </xdr:cNvPr>
        <xdr:cNvSpPr>
          <a:spLocks noChangeArrowheads="1"/>
        </xdr:cNvSpPr>
      </xdr:nvSpPr>
      <xdr:spPr bwMode="auto">
        <a:xfrm>
          <a:off x="21617940" y="624840"/>
          <a:ext cx="8884920" cy="2918460"/>
        </a:xfrm>
        <a:prstGeom prst="rect">
          <a:avLst/>
        </a:prstGeom>
        <a:solidFill>
          <a:srgbClr val="FF0000"/>
        </a:solidFill>
        <a:ln w="57150" algn="ctr">
          <a:solidFill>
            <a:srgbClr val="FF0000"/>
          </a:solidFill>
          <a:miter lim="800000"/>
          <a:headEnd/>
          <a:tailEnd/>
        </a:ln>
      </xdr:spPr>
      <xdr:txBody>
        <a:bodyPr vertOverflow="clip" wrap="square" lIns="27432" tIns="36576" rIns="0" bIns="0" anchor="t" upright="1"/>
        <a:lstStyle/>
        <a:p>
          <a:pPr algn="l" rtl="0">
            <a:lnSpc>
              <a:spcPts val="3200"/>
            </a:lnSpc>
            <a:defRPr sz="1000"/>
          </a:pPr>
          <a:r>
            <a:rPr lang="ja-JP" altLang="en-US" sz="2000" b="1" i="0" u="sng" strike="noStrike" baseline="0">
              <a:solidFill>
                <a:srgbClr val="0000FF"/>
              </a:solidFill>
              <a:latin typeface="メイリオ"/>
              <a:ea typeface="メイリオ"/>
            </a:rPr>
            <a:t>■作成に当たっての留意事項</a:t>
          </a:r>
        </a:p>
        <a:p>
          <a:pPr algn="l" rtl="0">
            <a:lnSpc>
              <a:spcPts val="28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a:p>
          <a:pPr algn="l" rtl="0">
            <a:lnSpc>
              <a:spcPts val="2800"/>
            </a:lnSpc>
            <a:defRPr sz="1000"/>
          </a:pPr>
          <a:r>
            <a:rPr lang="ja-JP" altLang="en-US" sz="1800" b="1" i="0" u="none" strike="noStrike" baseline="0">
              <a:solidFill>
                <a:srgbClr val="FFFFFF"/>
              </a:solidFill>
              <a:latin typeface="メイリオ"/>
              <a:ea typeface="メイリオ"/>
            </a:rPr>
            <a:t>灰色の部分は自動反映されますので、記入しないでください。</a:t>
          </a:r>
        </a:p>
        <a:p>
          <a:pPr algn="l" rtl="0">
            <a:lnSpc>
              <a:spcPts val="2800"/>
            </a:lnSpc>
            <a:defRPr sz="1000"/>
          </a:pPr>
          <a:r>
            <a:rPr lang="ja-JP" altLang="en-US" sz="1800" b="1" i="0" u="none" strike="noStrike" baseline="0">
              <a:solidFill>
                <a:srgbClr val="FFFFFF"/>
              </a:solidFill>
              <a:latin typeface="メイリオ"/>
              <a:ea typeface="メイリオ"/>
            </a:rPr>
            <a:t>○白抜き空欄になっている場合は、様式Cに記載漏れがありますので、申告者に差し戻しください。</a:t>
          </a:r>
        </a:p>
        <a:p>
          <a:pPr algn="l" rtl="0">
            <a:lnSpc>
              <a:spcPts val="2900"/>
            </a:lnSpc>
            <a:defRPr sz="1000"/>
          </a:pPr>
          <a:r>
            <a:rPr lang="ja-JP" altLang="en-US" sz="1800" b="1" i="0" u="none" strike="noStrike" baseline="0">
              <a:solidFill>
                <a:srgbClr val="FFFFFF"/>
              </a:solidFill>
              <a:latin typeface="メイリオ"/>
              <a:ea typeface="メイリオ"/>
            </a:rPr>
            <a:t>○研究責任医師が実施医療機関の管理者の場合は、事実関係の確認を適切にできる同機関の他の者が確認していただく必要があります。該当する場合は、その旨を特記事項（下の段）に記載してください。</a:t>
          </a:r>
        </a:p>
        <a:p>
          <a:pPr algn="l" rtl="0">
            <a:lnSpc>
              <a:spcPts val="2700"/>
            </a:lnSpc>
            <a:defRPr sz="1000"/>
          </a:pPr>
          <a:endParaRPr lang="ja-JP" altLang="en-US" sz="1800" b="1" i="0" u="none" strike="noStrike" baseline="0">
            <a:solidFill>
              <a:srgbClr val="FFFFFF"/>
            </a:solidFill>
            <a:latin typeface="メイリオ"/>
            <a:ea typeface="メイリオ"/>
          </a:endParaRPr>
        </a:p>
      </xdr:txBody>
    </xdr:sp>
    <xdr:clientData/>
  </xdr:twoCellAnchor>
  <xdr:twoCellAnchor editAs="oneCell">
    <xdr:from>
      <xdr:col>19</xdr:col>
      <xdr:colOff>819150</xdr:colOff>
      <xdr:row>28</xdr:row>
      <xdr:rowOff>1247775</xdr:rowOff>
    </xdr:from>
    <xdr:to>
      <xdr:col>21</xdr:col>
      <xdr:colOff>571500</xdr:colOff>
      <xdr:row>29</xdr:row>
      <xdr:rowOff>314325</xdr:rowOff>
    </xdr:to>
    <xdr:pic>
      <xdr:nvPicPr>
        <xdr:cNvPr id="108947" name="図 5">
          <a:extLst>
            <a:ext uri="{FF2B5EF4-FFF2-40B4-BE49-F238E27FC236}">
              <a16:creationId xmlns:a16="http://schemas.microsoft.com/office/drawing/2014/main" id="{AD6D36EE-6966-971E-668F-275782BF6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698325" y="12306300"/>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200025</xdr:colOff>
      <xdr:row>30</xdr:row>
      <xdr:rowOff>371475</xdr:rowOff>
    </xdr:from>
    <xdr:to>
      <xdr:col>26</xdr:col>
      <xdr:colOff>752475</xdr:colOff>
      <xdr:row>30</xdr:row>
      <xdr:rowOff>1047750</xdr:rowOff>
    </xdr:to>
    <xdr:pic>
      <xdr:nvPicPr>
        <xdr:cNvPr id="108948" name="図 6">
          <a:extLst>
            <a:ext uri="{FF2B5EF4-FFF2-40B4-BE49-F238E27FC236}">
              <a16:creationId xmlns:a16="http://schemas.microsoft.com/office/drawing/2014/main" id="{1DAB5FA3-20A2-400A-E8C9-C695E46EC9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279725" y="13916025"/>
          <a:ext cx="11525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219075</xdr:colOff>
      <xdr:row>30</xdr:row>
      <xdr:rowOff>323850</xdr:rowOff>
    </xdr:from>
    <xdr:to>
      <xdr:col>25</xdr:col>
      <xdr:colOff>561975</xdr:colOff>
      <xdr:row>30</xdr:row>
      <xdr:rowOff>647700</xdr:rowOff>
    </xdr:to>
    <xdr:sp macro="" textlink="">
      <xdr:nvSpPr>
        <xdr:cNvPr id="108949" name="円/楕円 7">
          <a:extLst>
            <a:ext uri="{FF2B5EF4-FFF2-40B4-BE49-F238E27FC236}">
              <a16:creationId xmlns:a16="http://schemas.microsoft.com/office/drawing/2014/main" id="{91E7BE2A-7C11-6412-868D-24C9C6CD6175}"/>
            </a:ext>
          </a:extLst>
        </xdr:cNvPr>
        <xdr:cNvSpPr>
          <a:spLocks noChangeArrowheads="1"/>
        </xdr:cNvSpPr>
      </xdr:nvSpPr>
      <xdr:spPr bwMode="auto">
        <a:xfrm>
          <a:off x="28298775" y="13868400"/>
          <a:ext cx="342900" cy="323850"/>
        </a:xfrm>
        <a:prstGeom prst="ellipse">
          <a:avLst/>
        </a:prstGeom>
        <a:solidFill>
          <a:srgbClr val="5B9BD5"/>
        </a:solidFill>
        <a:ln w="12700" algn="ctr">
          <a:solidFill>
            <a:srgbClr val="41719C"/>
          </a:solidFill>
          <a:miter lim="800000"/>
          <a:headEnd/>
          <a:tailEnd/>
        </a:ln>
      </xdr:spPr>
    </xdr:sp>
    <xdr:clientData/>
  </xdr:twoCellAnchor>
  <xdr:twoCellAnchor editAs="oneCell">
    <xdr:from>
      <xdr:col>30</xdr:col>
      <xdr:colOff>104775</xdr:colOff>
      <xdr:row>32</xdr:row>
      <xdr:rowOff>419100</xdr:rowOff>
    </xdr:from>
    <xdr:to>
      <xdr:col>32</xdr:col>
      <xdr:colOff>752475</xdr:colOff>
      <xdr:row>33</xdr:row>
      <xdr:rowOff>381000</xdr:rowOff>
    </xdr:to>
    <xdr:pic>
      <xdr:nvPicPr>
        <xdr:cNvPr id="108950" name="図 8">
          <a:extLst>
            <a:ext uri="{FF2B5EF4-FFF2-40B4-BE49-F238E27FC236}">
              <a16:creationId xmlns:a16="http://schemas.microsoft.com/office/drawing/2014/main" id="{873A6F8E-4B6F-723D-CE89-643EC95C39F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565850" y="16440150"/>
          <a:ext cx="1924050"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962025</xdr:colOff>
      <xdr:row>28</xdr:row>
      <xdr:rowOff>133350</xdr:rowOff>
    </xdr:from>
    <xdr:to>
      <xdr:col>7</xdr:col>
      <xdr:colOff>1181100</xdr:colOff>
      <xdr:row>29</xdr:row>
      <xdr:rowOff>28575</xdr:rowOff>
    </xdr:to>
    <xdr:cxnSp macro="">
      <xdr:nvCxnSpPr>
        <xdr:cNvPr id="108951" name="直線コネクタ 5">
          <a:extLst>
            <a:ext uri="{FF2B5EF4-FFF2-40B4-BE49-F238E27FC236}">
              <a16:creationId xmlns:a16="http://schemas.microsoft.com/office/drawing/2014/main" id="{CE59DF63-477C-DF36-1F7A-C9FD4B476BCC}"/>
            </a:ext>
          </a:extLst>
        </xdr:cNvPr>
        <xdr:cNvCxnSpPr>
          <a:cxnSpLocks noChangeShapeType="1"/>
        </xdr:cNvCxnSpPr>
      </xdr:nvCxnSpPr>
      <xdr:spPr bwMode="auto">
        <a:xfrm flipH="1">
          <a:off x="8829675" y="11582400"/>
          <a:ext cx="1181100" cy="7524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28</xdr:row>
      <xdr:rowOff>47625</xdr:rowOff>
    </xdr:from>
    <xdr:to>
      <xdr:col>9</xdr:col>
      <xdr:colOff>1181100</xdr:colOff>
      <xdr:row>29</xdr:row>
      <xdr:rowOff>0</xdr:rowOff>
    </xdr:to>
    <xdr:cxnSp macro="">
      <xdr:nvCxnSpPr>
        <xdr:cNvPr id="108952" name="直線コネクタ 27">
          <a:extLst>
            <a:ext uri="{FF2B5EF4-FFF2-40B4-BE49-F238E27FC236}">
              <a16:creationId xmlns:a16="http://schemas.microsoft.com/office/drawing/2014/main" id="{8580629F-931F-9974-69FF-FA5A8A73CB7F}"/>
            </a:ext>
          </a:extLst>
        </xdr:cNvPr>
        <xdr:cNvCxnSpPr>
          <a:cxnSpLocks noChangeShapeType="1"/>
        </xdr:cNvCxnSpPr>
      </xdr:nvCxnSpPr>
      <xdr:spPr bwMode="auto">
        <a:xfrm flipH="1">
          <a:off x="10782300" y="11496675"/>
          <a:ext cx="1181100" cy="8096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124</xdr:row>
      <xdr:rowOff>0</xdr:rowOff>
    </xdr:from>
    <xdr:to>
      <xdr:col>9</xdr:col>
      <xdr:colOff>952500</xdr:colOff>
      <xdr:row>125</xdr:row>
      <xdr:rowOff>0</xdr:rowOff>
    </xdr:to>
    <xdr:cxnSp macro="">
      <xdr:nvCxnSpPr>
        <xdr:cNvPr id="108953" name="直線コネクタ 29">
          <a:extLst>
            <a:ext uri="{FF2B5EF4-FFF2-40B4-BE49-F238E27FC236}">
              <a16:creationId xmlns:a16="http://schemas.microsoft.com/office/drawing/2014/main" id="{0B2CB61E-8156-CC79-3760-5CFE069BCDAD}"/>
            </a:ext>
          </a:extLst>
        </xdr:cNvPr>
        <xdr:cNvCxnSpPr>
          <a:cxnSpLocks noChangeShapeType="1"/>
        </xdr:cNvCxnSpPr>
      </xdr:nvCxnSpPr>
      <xdr:spPr bwMode="auto">
        <a:xfrm flipH="1">
          <a:off x="10782300" y="94811850"/>
          <a:ext cx="952500"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124</xdr:row>
      <xdr:rowOff>0</xdr:rowOff>
    </xdr:from>
    <xdr:to>
      <xdr:col>7</xdr:col>
      <xdr:colOff>952500</xdr:colOff>
      <xdr:row>125</xdr:row>
      <xdr:rowOff>0</xdr:rowOff>
    </xdr:to>
    <xdr:cxnSp macro="">
      <xdr:nvCxnSpPr>
        <xdr:cNvPr id="108954" name="直線コネクタ 30">
          <a:extLst>
            <a:ext uri="{FF2B5EF4-FFF2-40B4-BE49-F238E27FC236}">
              <a16:creationId xmlns:a16="http://schemas.microsoft.com/office/drawing/2014/main" id="{51DBFB6F-5F50-9545-9DAF-DE6E5A44DC82}"/>
            </a:ext>
          </a:extLst>
        </xdr:cNvPr>
        <xdr:cNvCxnSpPr>
          <a:cxnSpLocks noChangeShapeType="1"/>
        </xdr:cNvCxnSpPr>
      </xdr:nvCxnSpPr>
      <xdr:spPr bwMode="auto">
        <a:xfrm flipH="1">
          <a:off x="8829675" y="94811850"/>
          <a:ext cx="952500"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108</xdr:row>
      <xdr:rowOff>0</xdr:rowOff>
    </xdr:from>
    <xdr:to>
      <xdr:col>7</xdr:col>
      <xdr:colOff>952500</xdr:colOff>
      <xdr:row>109</xdr:row>
      <xdr:rowOff>0</xdr:rowOff>
    </xdr:to>
    <xdr:cxnSp macro="">
      <xdr:nvCxnSpPr>
        <xdr:cNvPr id="108955" name="直線コネクタ 31">
          <a:extLst>
            <a:ext uri="{FF2B5EF4-FFF2-40B4-BE49-F238E27FC236}">
              <a16:creationId xmlns:a16="http://schemas.microsoft.com/office/drawing/2014/main" id="{3067DE8C-B76D-8D32-2565-1C1E8813280A}"/>
            </a:ext>
          </a:extLst>
        </xdr:cNvPr>
        <xdr:cNvCxnSpPr>
          <a:cxnSpLocks noChangeShapeType="1"/>
        </xdr:cNvCxnSpPr>
      </xdr:nvCxnSpPr>
      <xdr:spPr bwMode="auto">
        <a:xfrm flipH="1">
          <a:off x="8829675" y="80914875"/>
          <a:ext cx="952500"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108</xdr:row>
      <xdr:rowOff>0</xdr:rowOff>
    </xdr:from>
    <xdr:to>
      <xdr:col>9</xdr:col>
      <xdr:colOff>952500</xdr:colOff>
      <xdr:row>109</xdr:row>
      <xdr:rowOff>0</xdr:rowOff>
    </xdr:to>
    <xdr:cxnSp macro="">
      <xdr:nvCxnSpPr>
        <xdr:cNvPr id="108956" name="直線コネクタ 32">
          <a:extLst>
            <a:ext uri="{FF2B5EF4-FFF2-40B4-BE49-F238E27FC236}">
              <a16:creationId xmlns:a16="http://schemas.microsoft.com/office/drawing/2014/main" id="{167F37E4-44E7-8F11-92A0-A5BD59908434}"/>
            </a:ext>
          </a:extLst>
        </xdr:cNvPr>
        <xdr:cNvCxnSpPr>
          <a:cxnSpLocks noChangeShapeType="1"/>
        </xdr:cNvCxnSpPr>
      </xdr:nvCxnSpPr>
      <xdr:spPr bwMode="auto">
        <a:xfrm flipH="1">
          <a:off x="10782300" y="80914875"/>
          <a:ext cx="952500"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92</xdr:row>
      <xdr:rowOff>104775</xdr:rowOff>
    </xdr:from>
    <xdr:to>
      <xdr:col>7</xdr:col>
      <xdr:colOff>1295400</xdr:colOff>
      <xdr:row>93</xdr:row>
      <xdr:rowOff>0</xdr:rowOff>
    </xdr:to>
    <xdr:cxnSp macro="">
      <xdr:nvCxnSpPr>
        <xdr:cNvPr id="108957" name="直線コネクタ 33">
          <a:extLst>
            <a:ext uri="{FF2B5EF4-FFF2-40B4-BE49-F238E27FC236}">
              <a16:creationId xmlns:a16="http://schemas.microsoft.com/office/drawing/2014/main" id="{E64A56E3-BC28-DE8A-0EED-49D0E2A0A5BD}"/>
            </a:ext>
          </a:extLst>
        </xdr:cNvPr>
        <xdr:cNvCxnSpPr>
          <a:cxnSpLocks noChangeShapeType="1"/>
        </xdr:cNvCxnSpPr>
      </xdr:nvCxnSpPr>
      <xdr:spPr bwMode="auto">
        <a:xfrm flipH="1">
          <a:off x="8829675" y="67132200"/>
          <a:ext cx="1181100" cy="7524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92</xdr:row>
      <xdr:rowOff>28575</xdr:rowOff>
    </xdr:from>
    <xdr:to>
      <xdr:col>9</xdr:col>
      <xdr:colOff>1276350</xdr:colOff>
      <xdr:row>93</xdr:row>
      <xdr:rowOff>0</xdr:rowOff>
    </xdr:to>
    <xdr:cxnSp macro="">
      <xdr:nvCxnSpPr>
        <xdr:cNvPr id="108958" name="直線コネクタ 34">
          <a:extLst>
            <a:ext uri="{FF2B5EF4-FFF2-40B4-BE49-F238E27FC236}">
              <a16:creationId xmlns:a16="http://schemas.microsoft.com/office/drawing/2014/main" id="{6EAD622D-D6ED-9A6E-57B0-75F13C1DF490}"/>
            </a:ext>
          </a:extLst>
        </xdr:cNvPr>
        <xdr:cNvCxnSpPr>
          <a:cxnSpLocks noChangeShapeType="1"/>
        </xdr:cNvCxnSpPr>
      </xdr:nvCxnSpPr>
      <xdr:spPr bwMode="auto">
        <a:xfrm flipH="1">
          <a:off x="10782300" y="67056000"/>
          <a:ext cx="1181100" cy="8286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47625</xdr:colOff>
      <xdr:row>76</xdr:row>
      <xdr:rowOff>47625</xdr:rowOff>
    </xdr:from>
    <xdr:to>
      <xdr:col>7</xdr:col>
      <xdr:colOff>1447800</xdr:colOff>
      <xdr:row>77</xdr:row>
      <xdr:rowOff>47625</xdr:rowOff>
    </xdr:to>
    <xdr:cxnSp macro="">
      <xdr:nvCxnSpPr>
        <xdr:cNvPr id="108959" name="直線コネクタ 35">
          <a:extLst>
            <a:ext uri="{FF2B5EF4-FFF2-40B4-BE49-F238E27FC236}">
              <a16:creationId xmlns:a16="http://schemas.microsoft.com/office/drawing/2014/main" id="{68323C19-87E7-455B-0BF2-3CD8B2734DE5}"/>
            </a:ext>
          </a:extLst>
        </xdr:cNvPr>
        <xdr:cNvCxnSpPr>
          <a:cxnSpLocks noChangeShapeType="1"/>
        </xdr:cNvCxnSpPr>
      </xdr:nvCxnSpPr>
      <xdr:spPr bwMode="auto">
        <a:xfrm flipH="1">
          <a:off x="8877300" y="53178075"/>
          <a:ext cx="1133475"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76</xdr:row>
      <xdr:rowOff>95250</xdr:rowOff>
    </xdr:from>
    <xdr:to>
      <xdr:col>9</xdr:col>
      <xdr:colOff>1343025</xdr:colOff>
      <xdr:row>77</xdr:row>
      <xdr:rowOff>0</xdr:rowOff>
    </xdr:to>
    <xdr:cxnSp macro="">
      <xdr:nvCxnSpPr>
        <xdr:cNvPr id="108960" name="直線コネクタ 36">
          <a:extLst>
            <a:ext uri="{FF2B5EF4-FFF2-40B4-BE49-F238E27FC236}">
              <a16:creationId xmlns:a16="http://schemas.microsoft.com/office/drawing/2014/main" id="{436AC1EA-90DB-FEE7-7518-B87EB3069B97}"/>
            </a:ext>
          </a:extLst>
        </xdr:cNvPr>
        <xdr:cNvCxnSpPr>
          <a:cxnSpLocks noChangeShapeType="1"/>
        </xdr:cNvCxnSpPr>
      </xdr:nvCxnSpPr>
      <xdr:spPr bwMode="auto">
        <a:xfrm flipH="1">
          <a:off x="10782300" y="53225700"/>
          <a:ext cx="1181100" cy="762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6</xdr:col>
      <xdr:colOff>962025</xdr:colOff>
      <xdr:row>32</xdr:row>
      <xdr:rowOff>123825</xdr:rowOff>
    </xdr:from>
    <xdr:to>
      <xdr:col>7</xdr:col>
      <xdr:colOff>1247775</xdr:colOff>
      <xdr:row>33</xdr:row>
      <xdr:rowOff>0</xdr:rowOff>
    </xdr:to>
    <xdr:cxnSp macro="">
      <xdr:nvCxnSpPr>
        <xdr:cNvPr id="108961" name="直線コネクタ 42">
          <a:extLst>
            <a:ext uri="{FF2B5EF4-FFF2-40B4-BE49-F238E27FC236}">
              <a16:creationId xmlns:a16="http://schemas.microsoft.com/office/drawing/2014/main" id="{6656F915-0603-14F9-DAD9-847B35FFFF70}"/>
            </a:ext>
          </a:extLst>
        </xdr:cNvPr>
        <xdr:cNvCxnSpPr>
          <a:cxnSpLocks noChangeShapeType="1"/>
        </xdr:cNvCxnSpPr>
      </xdr:nvCxnSpPr>
      <xdr:spPr bwMode="auto">
        <a:xfrm flipH="1">
          <a:off x="8829675" y="16144875"/>
          <a:ext cx="1181100" cy="11144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32</xdr:row>
      <xdr:rowOff>142875</xdr:rowOff>
    </xdr:from>
    <xdr:to>
      <xdr:col>9</xdr:col>
      <xdr:colOff>1200150</xdr:colOff>
      <xdr:row>33</xdr:row>
      <xdr:rowOff>0</xdr:rowOff>
    </xdr:to>
    <xdr:cxnSp macro="">
      <xdr:nvCxnSpPr>
        <xdr:cNvPr id="108962" name="直線コネクタ 44">
          <a:extLst>
            <a:ext uri="{FF2B5EF4-FFF2-40B4-BE49-F238E27FC236}">
              <a16:creationId xmlns:a16="http://schemas.microsoft.com/office/drawing/2014/main" id="{58DDBBD3-8F0D-FEEB-6A83-921A7BE50D80}"/>
            </a:ext>
          </a:extLst>
        </xdr:cNvPr>
        <xdr:cNvCxnSpPr>
          <a:cxnSpLocks noChangeShapeType="1"/>
        </xdr:cNvCxnSpPr>
      </xdr:nvCxnSpPr>
      <xdr:spPr bwMode="auto">
        <a:xfrm flipH="1">
          <a:off x="10782300" y="16163925"/>
          <a:ext cx="1181100" cy="10953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33</xdr:row>
      <xdr:rowOff>85725</xdr:rowOff>
    </xdr:from>
    <xdr:to>
      <xdr:col>7</xdr:col>
      <xdr:colOff>1200150</xdr:colOff>
      <xdr:row>34</xdr:row>
      <xdr:rowOff>0</xdr:rowOff>
    </xdr:to>
    <xdr:cxnSp macro="">
      <xdr:nvCxnSpPr>
        <xdr:cNvPr id="108963" name="直線コネクタ 45">
          <a:extLst>
            <a:ext uri="{FF2B5EF4-FFF2-40B4-BE49-F238E27FC236}">
              <a16:creationId xmlns:a16="http://schemas.microsoft.com/office/drawing/2014/main" id="{744FCC3C-D311-131D-D81B-7E2D2DA4207C}"/>
            </a:ext>
          </a:extLst>
        </xdr:cNvPr>
        <xdr:cNvCxnSpPr>
          <a:cxnSpLocks noChangeShapeType="1"/>
        </xdr:cNvCxnSpPr>
      </xdr:nvCxnSpPr>
      <xdr:spPr bwMode="auto">
        <a:xfrm flipH="1">
          <a:off x="8829675" y="17345025"/>
          <a:ext cx="1181100" cy="11525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33</xdr:row>
      <xdr:rowOff>161925</xdr:rowOff>
    </xdr:from>
    <xdr:to>
      <xdr:col>9</xdr:col>
      <xdr:colOff>1162050</xdr:colOff>
      <xdr:row>34</xdr:row>
      <xdr:rowOff>0</xdr:rowOff>
    </xdr:to>
    <xdr:cxnSp macro="">
      <xdr:nvCxnSpPr>
        <xdr:cNvPr id="108964" name="直線コネクタ 46">
          <a:extLst>
            <a:ext uri="{FF2B5EF4-FFF2-40B4-BE49-F238E27FC236}">
              <a16:creationId xmlns:a16="http://schemas.microsoft.com/office/drawing/2014/main" id="{83A2FB32-5696-F822-B387-242714C79BE0}"/>
            </a:ext>
          </a:extLst>
        </xdr:cNvPr>
        <xdr:cNvCxnSpPr>
          <a:cxnSpLocks noChangeShapeType="1"/>
        </xdr:cNvCxnSpPr>
      </xdr:nvCxnSpPr>
      <xdr:spPr bwMode="auto">
        <a:xfrm flipH="1">
          <a:off x="10782300" y="17421225"/>
          <a:ext cx="1162050" cy="10763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49</xdr:row>
      <xdr:rowOff>76200</xdr:rowOff>
    </xdr:from>
    <xdr:to>
      <xdr:col>7</xdr:col>
      <xdr:colOff>1438275</xdr:colOff>
      <xdr:row>50</xdr:row>
      <xdr:rowOff>0</xdr:rowOff>
    </xdr:to>
    <xdr:cxnSp macro="">
      <xdr:nvCxnSpPr>
        <xdr:cNvPr id="108965" name="直線コネクタ 49">
          <a:extLst>
            <a:ext uri="{FF2B5EF4-FFF2-40B4-BE49-F238E27FC236}">
              <a16:creationId xmlns:a16="http://schemas.microsoft.com/office/drawing/2014/main" id="{C42D55D0-A74C-FF5B-E9F0-9766C2AAFCC8}"/>
            </a:ext>
          </a:extLst>
        </xdr:cNvPr>
        <xdr:cNvCxnSpPr>
          <a:cxnSpLocks noChangeShapeType="1"/>
        </xdr:cNvCxnSpPr>
      </xdr:nvCxnSpPr>
      <xdr:spPr bwMode="auto">
        <a:xfrm flipH="1">
          <a:off x="8829675" y="31232475"/>
          <a:ext cx="1181100" cy="11620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28575</xdr:colOff>
      <xdr:row>49</xdr:row>
      <xdr:rowOff>95250</xdr:rowOff>
    </xdr:from>
    <xdr:to>
      <xdr:col>9</xdr:col>
      <xdr:colOff>1314450</xdr:colOff>
      <xdr:row>49</xdr:row>
      <xdr:rowOff>1524000</xdr:rowOff>
    </xdr:to>
    <xdr:cxnSp macro="">
      <xdr:nvCxnSpPr>
        <xdr:cNvPr id="108966" name="直線コネクタ 50">
          <a:extLst>
            <a:ext uri="{FF2B5EF4-FFF2-40B4-BE49-F238E27FC236}">
              <a16:creationId xmlns:a16="http://schemas.microsoft.com/office/drawing/2014/main" id="{9CD03C60-8EF6-613A-D461-87E40A81027F}"/>
            </a:ext>
          </a:extLst>
        </xdr:cNvPr>
        <xdr:cNvCxnSpPr>
          <a:cxnSpLocks noChangeShapeType="1"/>
        </xdr:cNvCxnSpPr>
      </xdr:nvCxnSpPr>
      <xdr:spPr bwMode="auto">
        <a:xfrm flipH="1">
          <a:off x="10810875" y="31251525"/>
          <a:ext cx="1152525"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65</xdr:row>
      <xdr:rowOff>95250</xdr:rowOff>
    </xdr:from>
    <xdr:to>
      <xdr:col>7</xdr:col>
      <xdr:colOff>1447800</xdr:colOff>
      <xdr:row>66</xdr:row>
      <xdr:rowOff>0</xdr:rowOff>
    </xdr:to>
    <xdr:cxnSp macro="">
      <xdr:nvCxnSpPr>
        <xdr:cNvPr id="108967" name="直線コネクタ 52">
          <a:extLst>
            <a:ext uri="{FF2B5EF4-FFF2-40B4-BE49-F238E27FC236}">
              <a16:creationId xmlns:a16="http://schemas.microsoft.com/office/drawing/2014/main" id="{6F2E58D2-3243-B927-17E2-4B9EC612BEBF}"/>
            </a:ext>
          </a:extLst>
        </xdr:cNvPr>
        <xdr:cNvCxnSpPr>
          <a:cxnSpLocks noChangeShapeType="1"/>
        </xdr:cNvCxnSpPr>
      </xdr:nvCxnSpPr>
      <xdr:spPr bwMode="auto">
        <a:xfrm flipH="1">
          <a:off x="8829675" y="45148500"/>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80</xdr:row>
      <xdr:rowOff>95250</xdr:rowOff>
    </xdr:from>
    <xdr:to>
      <xdr:col>8</xdr:col>
      <xdr:colOff>0</xdr:colOff>
      <xdr:row>81</xdr:row>
      <xdr:rowOff>0</xdr:rowOff>
    </xdr:to>
    <xdr:cxnSp macro="">
      <xdr:nvCxnSpPr>
        <xdr:cNvPr id="108968" name="直線コネクタ 56">
          <a:extLst>
            <a:ext uri="{FF2B5EF4-FFF2-40B4-BE49-F238E27FC236}">
              <a16:creationId xmlns:a16="http://schemas.microsoft.com/office/drawing/2014/main" id="{15474E06-F469-77A2-9212-183F80D0CF77}"/>
            </a:ext>
          </a:extLst>
        </xdr:cNvPr>
        <xdr:cNvCxnSpPr>
          <a:cxnSpLocks noChangeShapeType="1"/>
        </xdr:cNvCxnSpPr>
      </xdr:nvCxnSpPr>
      <xdr:spPr bwMode="auto">
        <a:xfrm flipH="1">
          <a:off x="8829675" y="57797700"/>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81</xdr:row>
      <xdr:rowOff>161925</xdr:rowOff>
    </xdr:from>
    <xdr:to>
      <xdr:col>7</xdr:col>
      <xdr:colOff>1381125</xdr:colOff>
      <xdr:row>82</xdr:row>
      <xdr:rowOff>0</xdr:rowOff>
    </xdr:to>
    <xdr:cxnSp macro="">
      <xdr:nvCxnSpPr>
        <xdr:cNvPr id="108969" name="直線コネクタ 57">
          <a:extLst>
            <a:ext uri="{FF2B5EF4-FFF2-40B4-BE49-F238E27FC236}">
              <a16:creationId xmlns:a16="http://schemas.microsoft.com/office/drawing/2014/main" id="{A29AC15E-F321-79E4-2A53-EC76F18D92A6}"/>
            </a:ext>
          </a:extLst>
        </xdr:cNvPr>
        <xdr:cNvCxnSpPr>
          <a:cxnSpLocks noChangeShapeType="1"/>
        </xdr:cNvCxnSpPr>
      </xdr:nvCxnSpPr>
      <xdr:spPr bwMode="auto">
        <a:xfrm flipH="1">
          <a:off x="8829675" y="59102625"/>
          <a:ext cx="1181100" cy="10763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80</xdr:row>
      <xdr:rowOff>123825</xdr:rowOff>
    </xdr:from>
    <xdr:to>
      <xdr:col>9</xdr:col>
      <xdr:colOff>1447800</xdr:colOff>
      <xdr:row>81</xdr:row>
      <xdr:rowOff>0</xdr:rowOff>
    </xdr:to>
    <xdr:cxnSp macro="">
      <xdr:nvCxnSpPr>
        <xdr:cNvPr id="108970" name="直線コネクタ 58">
          <a:extLst>
            <a:ext uri="{FF2B5EF4-FFF2-40B4-BE49-F238E27FC236}">
              <a16:creationId xmlns:a16="http://schemas.microsoft.com/office/drawing/2014/main" id="{2270791A-1E24-C974-D25D-C6975D4406FB}"/>
            </a:ext>
          </a:extLst>
        </xdr:cNvPr>
        <xdr:cNvCxnSpPr>
          <a:cxnSpLocks noChangeShapeType="1"/>
        </xdr:cNvCxnSpPr>
      </xdr:nvCxnSpPr>
      <xdr:spPr bwMode="auto">
        <a:xfrm flipH="1">
          <a:off x="10782300" y="57826275"/>
          <a:ext cx="1181100" cy="11144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81</xdr:row>
      <xdr:rowOff>47625</xdr:rowOff>
    </xdr:from>
    <xdr:to>
      <xdr:col>9</xdr:col>
      <xdr:colOff>1438275</xdr:colOff>
      <xdr:row>82</xdr:row>
      <xdr:rowOff>0</xdr:rowOff>
    </xdr:to>
    <xdr:cxnSp macro="">
      <xdr:nvCxnSpPr>
        <xdr:cNvPr id="108971" name="直線コネクタ 59">
          <a:extLst>
            <a:ext uri="{FF2B5EF4-FFF2-40B4-BE49-F238E27FC236}">
              <a16:creationId xmlns:a16="http://schemas.microsoft.com/office/drawing/2014/main" id="{FD5AB4F8-BEF6-63CB-4A2A-8F39046EA1BE}"/>
            </a:ext>
          </a:extLst>
        </xdr:cNvPr>
        <xdr:cNvCxnSpPr>
          <a:cxnSpLocks noChangeShapeType="1"/>
        </xdr:cNvCxnSpPr>
      </xdr:nvCxnSpPr>
      <xdr:spPr bwMode="auto">
        <a:xfrm flipH="1">
          <a:off x="10782300" y="58988325"/>
          <a:ext cx="1181100" cy="11906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96</xdr:row>
      <xdr:rowOff>76200</xdr:rowOff>
    </xdr:from>
    <xdr:to>
      <xdr:col>8</xdr:col>
      <xdr:colOff>0</xdr:colOff>
      <xdr:row>97</xdr:row>
      <xdr:rowOff>0</xdr:rowOff>
    </xdr:to>
    <xdr:cxnSp macro="">
      <xdr:nvCxnSpPr>
        <xdr:cNvPr id="108972" name="直線コネクタ 60">
          <a:extLst>
            <a:ext uri="{FF2B5EF4-FFF2-40B4-BE49-F238E27FC236}">
              <a16:creationId xmlns:a16="http://schemas.microsoft.com/office/drawing/2014/main" id="{662B0C29-66DE-72D9-AD80-AA4E706A8459}"/>
            </a:ext>
          </a:extLst>
        </xdr:cNvPr>
        <xdr:cNvCxnSpPr>
          <a:cxnSpLocks noChangeShapeType="1"/>
        </xdr:cNvCxnSpPr>
      </xdr:nvCxnSpPr>
      <xdr:spPr bwMode="auto">
        <a:xfrm flipH="1">
          <a:off x="8829675" y="71675625"/>
          <a:ext cx="1181100" cy="11620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96</xdr:row>
      <xdr:rowOff>95250</xdr:rowOff>
    </xdr:from>
    <xdr:to>
      <xdr:col>9</xdr:col>
      <xdr:colOff>1390650</xdr:colOff>
      <xdr:row>97</xdr:row>
      <xdr:rowOff>0</xdr:rowOff>
    </xdr:to>
    <xdr:cxnSp macro="">
      <xdr:nvCxnSpPr>
        <xdr:cNvPr id="108973" name="直線コネクタ 61">
          <a:extLst>
            <a:ext uri="{FF2B5EF4-FFF2-40B4-BE49-F238E27FC236}">
              <a16:creationId xmlns:a16="http://schemas.microsoft.com/office/drawing/2014/main" id="{934285D2-F9FB-9EB8-E320-466BE6ECD435}"/>
            </a:ext>
          </a:extLst>
        </xdr:cNvPr>
        <xdr:cNvCxnSpPr>
          <a:cxnSpLocks noChangeShapeType="1"/>
        </xdr:cNvCxnSpPr>
      </xdr:nvCxnSpPr>
      <xdr:spPr bwMode="auto">
        <a:xfrm flipH="1">
          <a:off x="10782300" y="71694675"/>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97</xdr:row>
      <xdr:rowOff>95250</xdr:rowOff>
    </xdr:from>
    <xdr:to>
      <xdr:col>7</xdr:col>
      <xdr:colOff>1447800</xdr:colOff>
      <xdr:row>98</xdr:row>
      <xdr:rowOff>0</xdr:rowOff>
    </xdr:to>
    <xdr:cxnSp macro="">
      <xdr:nvCxnSpPr>
        <xdr:cNvPr id="108974" name="直線コネクタ 62">
          <a:extLst>
            <a:ext uri="{FF2B5EF4-FFF2-40B4-BE49-F238E27FC236}">
              <a16:creationId xmlns:a16="http://schemas.microsoft.com/office/drawing/2014/main" id="{FCD8C308-08B3-112D-4952-C5C0E6678C03}"/>
            </a:ext>
          </a:extLst>
        </xdr:cNvPr>
        <xdr:cNvCxnSpPr>
          <a:cxnSpLocks noChangeShapeType="1"/>
        </xdr:cNvCxnSpPr>
      </xdr:nvCxnSpPr>
      <xdr:spPr bwMode="auto">
        <a:xfrm flipH="1">
          <a:off x="8829675" y="72932925"/>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97</xdr:row>
      <xdr:rowOff>95250</xdr:rowOff>
    </xdr:from>
    <xdr:to>
      <xdr:col>9</xdr:col>
      <xdr:colOff>1276350</xdr:colOff>
      <xdr:row>98</xdr:row>
      <xdr:rowOff>0</xdr:rowOff>
    </xdr:to>
    <xdr:cxnSp macro="">
      <xdr:nvCxnSpPr>
        <xdr:cNvPr id="108975" name="直線コネクタ 63">
          <a:extLst>
            <a:ext uri="{FF2B5EF4-FFF2-40B4-BE49-F238E27FC236}">
              <a16:creationId xmlns:a16="http://schemas.microsoft.com/office/drawing/2014/main" id="{15E4A79E-E56F-010F-27AB-F257BC110681}"/>
            </a:ext>
          </a:extLst>
        </xdr:cNvPr>
        <xdr:cNvCxnSpPr>
          <a:cxnSpLocks noChangeShapeType="1"/>
        </xdr:cNvCxnSpPr>
      </xdr:nvCxnSpPr>
      <xdr:spPr bwMode="auto">
        <a:xfrm flipH="1">
          <a:off x="10782300" y="72932925"/>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112</xdr:row>
      <xdr:rowOff>0</xdr:rowOff>
    </xdr:from>
    <xdr:to>
      <xdr:col>7</xdr:col>
      <xdr:colOff>962025</xdr:colOff>
      <xdr:row>113</xdr:row>
      <xdr:rowOff>0</xdr:rowOff>
    </xdr:to>
    <xdr:cxnSp macro="">
      <xdr:nvCxnSpPr>
        <xdr:cNvPr id="108976" name="直線コネクタ 64">
          <a:extLst>
            <a:ext uri="{FF2B5EF4-FFF2-40B4-BE49-F238E27FC236}">
              <a16:creationId xmlns:a16="http://schemas.microsoft.com/office/drawing/2014/main" id="{342215A5-C661-B533-6033-8FDE40021F7E}"/>
            </a:ext>
          </a:extLst>
        </xdr:cNvPr>
        <xdr:cNvCxnSpPr>
          <a:cxnSpLocks noChangeShapeType="1"/>
        </xdr:cNvCxnSpPr>
      </xdr:nvCxnSpPr>
      <xdr:spPr bwMode="auto">
        <a:xfrm flipH="1">
          <a:off x="8829675" y="85486875"/>
          <a:ext cx="962025" cy="1238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112</xdr:row>
      <xdr:rowOff>0</xdr:rowOff>
    </xdr:from>
    <xdr:to>
      <xdr:col>9</xdr:col>
      <xdr:colOff>962025</xdr:colOff>
      <xdr:row>113</xdr:row>
      <xdr:rowOff>0</xdr:rowOff>
    </xdr:to>
    <xdr:cxnSp macro="">
      <xdr:nvCxnSpPr>
        <xdr:cNvPr id="108977" name="直線コネクタ 65">
          <a:extLst>
            <a:ext uri="{FF2B5EF4-FFF2-40B4-BE49-F238E27FC236}">
              <a16:creationId xmlns:a16="http://schemas.microsoft.com/office/drawing/2014/main" id="{A90E0E6B-6BDE-4124-D6B0-001F76282C9C}"/>
            </a:ext>
          </a:extLst>
        </xdr:cNvPr>
        <xdr:cNvCxnSpPr>
          <a:cxnSpLocks noChangeShapeType="1"/>
        </xdr:cNvCxnSpPr>
      </xdr:nvCxnSpPr>
      <xdr:spPr bwMode="auto">
        <a:xfrm flipH="1">
          <a:off x="10782300" y="85486875"/>
          <a:ext cx="962025" cy="1238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113</xdr:row>
      <xdr:rowOff>0</xdr:rowOff>
    </xdr:from>
    <xdr:to>
      <xdr:col>7</xdr:col>
      <xdr:colOff>962025</xdr:colOff>
      <xdr:row>114</xdr:row>
      <xdr:rowOff>0</xdr:rowOff>
    </xdr:to>
    <xdr:cxnSp macro="">
      <xdr:nvCxnSpPr>
        <xdr:cNvPr id="108978" name="直線コネクタ 66">
          <a:extLst>
            <a:ext uri="{FF2B5EF4-FFF2-40B4-BE49-F238E27FC236}">
              <a16:creationId xmlns:a16="http://schemas.microsoft.com/office/drawing/2014/main" id="{F42CAD67-1D97-00CE-7041-2B1B86185DD2}"/>
            </a:ext>
          </a:extLst>
        </xdr:cNvPr>
        <xdr:cNvCxnSpPr>
          <a:cxnSpLocks noChangeShapeType="1"/>
        </xdr:cNvCxnSpPr>
      </xdr:nvCxnSpPr>
      <xdr:spPr bwMode="auto">
        <a:xfrm flipH="1">
          <a:off x="8829675" y="86725125"/>
          <a:ext cx="962025" cy="1238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113</xdr:row>
      <xdr:rowOff>0</xdr:rowOff>
    </xdr:from>
    <xdr:to>
      <xdr:col>9</xdr:col>
      <xdr:colOff>962025</xdr:colOff>
      <xdr:row>114</xdr:row>
      <xdr:rowOff>0</xdr:rowOff>
    </xdr:to>
    <xdr:cxnSp macro="">
      <xdr:nvCxnSpPr>
        <xdr:cNvPr id="108979" name="直線コネクタ 68">
          <a:extLst>
            <a:ext uri="{FF2B5EF4-FFF2-40B4-BE49-F238E27FC236}">
              <a16:creationId xmlns:a16="http://schemas.microsoft.com/office/drawing/2014/main" id="{DA7FF168-DB02-B303-D0CB-FEBCC7234CF1}"/>
            </a:ext>
          </a:extLst>
        </xdr:cNvPr>
        <xdr:cNvCxnSpPr>
          <a:cxnSpLocks noChangeShapeType="1"/>
        </xdr:cNvCxnSpPr>
      </xdr:nvCxnSpPr>
      <xdr:spPr bwMode="auto">
        <a:xfrm flipH="1">
          <a:off x="10782300" y="86725125"/>
          <a:ext cx="962025" cy="1238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128</xdr:row>
      <xdr:rowOff>161925</xdr:rowOff>
    </xdr:from>
    <xdr:to>
      <xdr:col>7</xdr:col>
      <xdr:colOff>1438275</xdr:colOff>
      <xdr:row>129</xdr:row>
      <xdr:rowOff>0</xdr:rowOff>
    </xdr:to>
    <xdr:cxnSp macro="">
      <xdr:nvCxnSpPr>
        <xdr:cNvPr id="108980" name="直線コネクタ 69">
          <a:extLst>
            <a:ext uri="{FF2B5EF4-FFF2-40B4-BE49-F238E27FC236}">
              <a16:creationId xmlns:a16="http://schemas.microsoft.com/office/drawing/2014/main" id="{DF07B4AA-7E03-D42C-2170-1940DEB1BFD5}"/>
            </a:ext>
          </a:extLst>
        </xdr:cNvPr>
        <xdr:cNvCxnSpPr>
          <a:cxnSpLocks noChangeShapeType="1"/>
        </xdr:cNvCxnSpPr>
      </xdr:nvCxnSpPr>
      <xdr:spPr bwMode="auto">
        <a:xfrm flipH="1">
          <a:off x="8829675" y="99545775"/>
          <a:ext cx="1181100" cy="10763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7</xdr:col>
      <xdr:colOff>0</xdr:colOff>
      <xdr:row>129</xdr:row>
      <xdr:rowOff>161925</xdr:rowOff>
    </xdr:from>
    <xdr:to>
      <xdr:col>7</xdr:col>
      <xdr:colOff>1343025</xdr:colOff>
      <xdr:row>130</xdr:row>
      <xdr:rowOff>0</xdr:rowOff>
    </xdr:to>
    <xdr:cxnSp macro="">
      <xdr:nvCxnSpPr>
        <xdr:cNvPr id="108981" name="直線コネクタ 70">
          <a:extLst>
            <a:ext uri="{FF2B5EF4-FFF2-40B4-BE49-F238E27FC236}">
              <a16:creationId xmlns:a16="http://schemas.microsoft.com/office/drawing/2014/main" id="{67AB27D0-8291-73CD-356A-AB7C3A8E8F32}"/>
            </a:ext>
          </a:extLst>
        </xdr:cNvPr>
        <xdr:cNvCxnSpPr>
          <a:cxnSpLocks noChangeShapeType="1"/>
        </xdr:cNvCxnSpPr>
      </xdr:nvCxnSpPr>
      <xdr:spPr bwMode="auto">
        <a:xfrm flipH="1">
          <a:off x="8829675" y="100784025"/>
          <a:ext cx="1181100" cy="10763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128</xdr:row>
      <xdr:rowOff>47625</xdr:rowOff>
    </xdr:from>
    <xdr:to>
      <xdr:col>9</xdr:col>
      <xdr:colOff>1390650</xdr:colOff>
      <xdr:row>129</xdr:row>
      <xdr:rowOff>0</xdr:rowOff>
    </xdr:to>
    <xdr:cxnSp macro="">
      <xdr:nvCxnSpPr>
        <xdr:cNvPr id="108982" name="直線コネクタ 71">
          <a:extLst>
            <a:ext uri="{FF2B5EF4-FFF2-40B4-BE49-F238E27FC236}">
              <a16:creationId xmlns:a16="http://schemas.microsoft.com/office/drawing/2014/main" id="{C83D0BC9-3A5A-7847-8458-F75B00BB5172}"/>
            </a:ext>
          </a:extLst>
        </xdr:cNvPr>
        <xdr:cNvCxnSpPr>
          <a:cxnSpLocks noChangeShapeType="1"/>
        </xdr:cNvCxnSpPr>
      </xdr:nvCxnSpPr>
      <xdr:spPr bwMode="auto">
        <a:xfrm flipH="1">
          <a:off x="10782300" y="99431475"/>
          <a:ext cx="1181100" cy="11906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129</xdr:row>
      <xdr:rowOff>76200</xdr:rowOff>
    </xdr:from>
    <xdr:to>
      <xdr:col>9</xdr:col>
      <xdr:colOff>1343025</xdr:colOff>
      <xdr:row>130</xdr:row>
      <xdr:rowOff>0</xdr:rowOff>
    </xdr:to>
    <xdr:cxnSp macro="">
      <xdr:nvCxnSpPr>
        <xdr:cNvPr id="108983" name="直線コネクタ 72">
          <a:extLst>
            <a:ext uri="{FF2B5EF4-FFF2-40B4-BE49-F238E27FC236}">
              <a16:creationId xmlns:a16="http://schemas.microsoft.com/office/drawing/2014/main" id="{4BCA9D39-7E75-D64F-F31B-479D7046D384}"/>
            </a:ext>
          </a:extLst>
        </xdr:cNvPr>
        <xdr:cNvCxnSpPr>
          <a:cxnSpLocks noChangeShapeType="1"/>
        </xdr:cNvCxnSpPr>
      </xdr:nvCxnSpPr>
      <xdr:spPr bwMode="auto">
        <a:xfrm flipH="1">
          <a:off x="10782300" y="100698300"/>
          <a:ext cx="1181100" cy="11620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21</xdr:col>
      <xdr:colOff>269240</xdr:colOff>
      <xdr:row>14</xdr:row>
      <xdr:rowOff>228600</xdr:rowOff>
    </xdr:from>
    <xdr:to>
      <xdr:col>27</xdr:col>
      <xdr:colOff>373386</xdr:colOff>
      <xdr:row>19</xdr:row>
      <xdr:rowOff>379203</xdr:rowOff>
    </xdr:to>
    <xdr:sp macro="[0]!研究分担医師" textlink="">
      <xdr:nvSpPr>
        <xdr:cNvPr id="82556" name="ホームベース 74">
          <a:extLst>
            <a:ext uri="{FF2B5EF4-FFF2-40B4-BE49-F238E27FC236}">
              <a16:creationId xmlns:a16="http://schemas.microsoft.com/office/drawing/2014/main" id="{A00E136A-3A08-CCCD-CD9E-ACBD1B4F2D6C}"/>
            </a:ext>
          </a:extLst>
        </xdr:cNvPr>
        <xdr:cNvSpPr>
          <a:spLocks noChangeArrowheads="1"/>
        </xdr:cNvSpPr>
      </xdr:nvSpPr>
      <xdr:spPr bwMode="auto">
        <a:xfrm>
          <a:off x="23087330" y="6648450"/>
          <a:ext cx="3716020" cy="1905000"/>
        </a:xfrm>
        <a:prstGeom prst="homePlate">
          <a:avLst>
            <a:gd name="adj" fmla="val 44716"/>
          </a:avLst>
        </a:prstGeom>
        <a:solidFill>
          <a:srgbClr val="92D050"/>
        </a:solidFill>
        <a:ln w="12700" algn="ctr">
          <a:solidFill>
            <a:srgbClr val="00B050"/>
          </a:solidFill>
          <a:miter lim="800000"/>
          <a:headEnd/>
          <a:tailEnd/>
        </a:ln>
      </xdr:spPr>
      <xdr:txBody>
        <a:bodyPr vertOverflow="clip" wrap="square" lIns="64008" tIns="86868" rIns="64008" bIns="86868" anchor="ctr" upright="1"/>
        <a:lstStyle/>
        <a:p>
          <a:pPr algn="ctr" rtl="0">
            <a:lnSpc>
              <a:spcPts val="3100"/>
            </a:lnSpc>
            <a:defRPr sz="1000"/>
          </a:pPr>
          <a:r>
            <a:rPr lang="ja-JP" altLang="en-US" sz="2000" b="1" i="0" u="none" strike="noStrike" baseline="0">
              <a:solidFill>
                <a:srgbClr val="FFFFFF"/>
              </a:solidFill>
              <a:latin typeface="メイリオ"/>
              <a:ea typeface="メイリオ"/>
            </a:rPr>
            <a:t>研究責任医師への送付用BOOK作成</a:t>
          </a:r>
          <a:endParaRPr lang="ja-JP" altLang="en-US" sz="2000" b="0" i="0" u="none" strike="noStrike" baseline="0">
            <a:solidFill>
              <a:srgbClr val="FFFFFF"/>
            </a:solidFill>
            <a:latin typeface="メイリオ"/>
            <a:ea typeface="メイリオ"/>
          </a:endParaRPr>
        </a:p>
        <a:p>
          <a:pPr algn="ctr" rtl="0">
            <a:lnSpc>
              <a:spcPts val="2900"/>
            </a:lnSpc>
            <a:defRPr sz="1000"/>
          </a:pPr>
          <a:r>
            <a:rPr lang="ja-JP" altLang="en-US" sz="1800" b="0" i="0" u="none" strike="noStrike" baseline="0">
              <a:solidFill>
                <a:srgbClr val="FFFFFF"/>
              </a:solidFill>
              <a:latin typeface="メイリオ"/>
              <a:ea typeface="メイリオ"/>
            </a:rPr>
            <a:t>（様式A,様式B,様式D）</a:t>
          </a:r>
        </a:p>
      </xdr:txBody>
    </xdr:sp>
    <xdr:clientData/>
  </xdr:twoCellAnchor>
  <xdr:twoCellAnchor>
    <xdr:from>
      <xdr:col>6</xdr:col>
      <xdr:colOff>962025</xdr:colOff>
      <xdr:row>44</xdr:row>
      <xdr:rowOff>28575</xdr:rowOff>
    </xdr:from>
    <xdr:to>
      <xdr:col>7</xdr:col>
      <xdr:colOff>1352550</xdr:colOff>
      <xdr:row>45</xdr:row>
      <xdr:rowOff>28575</xdr:rowOff>
    </xdr:to>
    <xdr:cxnSp macro="">
      <xdr:nvCxnSpPr>
        <xdr:cNvPr id="108985" name="直線コネクタ 3">
          <a:extLst>
            <a:ext uri="{FF2B5EF4-FFF2-40B4-BE49-F238E27FC236}">
              <a16:creationId xmlns:a16="http://schemas.microsoft.com/office/drawing/2014/main" id="{0E34AF49-43F4-F6B2-499E-5BC88DED86B0}"/>
            </a:ext>
          </a:extLst>
        </xdr:cNvPr>
        <xdr:cNvCxnSpPr>
          <a:cxnSpLocks noChangeShapeType="1"/>
        </xdr:cNvCxnSpPr>
      </xdr:nvCxnSpPr>
      <xdr:spPr bwMode="auto">
        <a:xfrm flipH="1">
          <a:off x="8829675" y="25374600"/>
          <a:ext cx="1181100" cy="8572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44</xdr:row>
      <xdr:rowOff>66675</xdr:rowOff>
    </xdr:from>
    <xdr:to>
      <xdr:col>9</xdr:col>
      <xdr:colOff>1276350</xdr:colOff>
      <xdr:row>45</xdr:row>
      <xdr:rowOff>0</xdr:rowOff>
    </xdr:to>
    <xdr:cxnSp macro="">
      <xdr:nvCxnSpPr>
        <xdr:cNvPr id="108986" name="直線コネクタ 4">
          <a:extLst>
            <a:ext uri="{FF2B5EF4-FFF2-40B4-BE49-F238E27FC236}">
              <a16:creationId xmlns:a16="http://schemas.microsoft.com/office/drawing/2014/main" id="{37A71E07-3CD0-AF00-1337-4A646D3286F8}"/>
            </a:ext>
          </a:extLst>
        </xdr:cNvPr>
        <xdr:cNvCxnSpPr>
          <a:cxnSpLocks noChangeShapeType="1"/>
        </xdr:cNvCxnSpPr>
      </xdr:nvCxnSpPr>
      <xdr:spPr bwMode="auto">
        <a:xfrm flipH="1">
          <a:off x="10782300" y="25412700"/>
          <a:ext cx="1181100" cy="7905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6</xdr:col>
      <xdr:colOff>962025</xdr:colOff>
      <xdr:row>48</xdr:row>
      <xdr:rowOff>95250</xdr:rowOff>
    </xdr:from>
    <xdr:to>
      <xdr:col>7</xdr:col>
      <xdr:colOff>1400175</xdr:colOff>
      <xdr:row>49</xdr:row>
      <xdr:rowOff>0</xdr:rowOff>
    </xdr:to>
    <xdr:cxnSp macro="">
      <xdr:nvCxnSpPr>
        <xdr:cNvPr id="108987" name="直線コネクタ 6">
          <a:extLst>
            <a:ext uri="{FF2B5EF4-FFF2-40B4-BE49-F238E27FC236}">
              <a16:creationId xmlns:a16="http://schemas.microsoft.com/office/drawing/2014/main" id="{E02B8B0B-13C7-43D8-B3E0-A8C3E875DE29}"/>
            </a:ext>
          </a:extLst>
        </xdr:cNvPr>
        <xdr:cNvCxnSpPr>
          <a:cxnSpLocks noChangeShapeType="1"/>
        </xdr:cNvCxnSpPr>
      </xdr:nvCxnSpPr>
      <xdr:spPr bwMode="auto">
        <a:xfrm flipH="1">
          <a:off x="8829675" y="30013275"/>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48</xdr:row>
      <xdr:rowOff>95250</xdr:rowOff>
    </xdr:from>
    <xdr:to>
      <xdr:col>9</xdr:col>
      <xdr:colOff>1295400</xdr:colOff>
      <xdr:row>49</xdr:row>
      <xdr:rowOff>0</xdr:rowOff>
    </xdr:to>
    <xdr:cxnSp macro="">
      <xdr:nvCxnSpPr>
        <xdr:cNvPr id="108988" name="直線コネクタ 8">
          <a:extLst>
            <a:ext uri="{FF2B5EF4-FFF2-40B4-BE49-F238E27FC236}">
              <a16:creationId xmlns:a16="http://schemas.microsoft.com/office/drawing/2014/main" id="{3EB6DC98-CD0F-89E9-685D-0920D9FF7EDC}"/>
            </a:ext>
          </a:extLst>
        </xdr:cNvPr>
        <xdr:cNvCxnSpPr>
          <a:cxnSpLocks noChangeShapeType="1"/>
        </xdr:cNvCxnSpPr>
      </xdr:nvCxnSpPr>
      <xdr:spPr bwMode="auto">
        <a:xfrm flipH="1">
          <a:off x="10782300" y="30013275"/>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6</xdr:col>
      <xdr:colOff>962025</xdr:colOff>
      <xdr:row>60</xdr:row>
      <xdr:rowOff>95250</xdr:rowOff>
    </xdr:from>
    <xdr:to>
      <xdr:col>7</xdr:col>
      <xdr:colOff>1343025</xdr:colOff>
      <xdr:row>61</xdr:row>
      <xdr:rowOff>28575</xdr:rowOff>
    </xdr:to>
    <xdr:cxnSp macro="">
      <xdr:nvCxnSpPr>
        <xdr:cNvPr id="108989" name="直線コネクタ 11">
          <a:extLst>
            <a:ext uri="{FF2B5EF4-FFF2-40B4-BE49-F238E27FC236}">
              <a16:creationId xmlns:a16="http://schemas.microsoft.com/office/drawing/2014/main" id="{5C4AC5FD-F26B-6821-E76D-F05337C99196}"/>
            </a:ext>
          </a:extLst>
        </xdr:cNvPr>
        <xdr:cNvCxnSpPr>
          <a:cxnSpLocks noChangeShapeType="1"/>
        </xdr:cNvCxnSpPr>
      </xdr:nvCxnSpPr>
      <xdr:spPr bwMode="auto">
        <a:xfrm flipH="1">
          <a:off x="8829675" y="39338250"/>
          <a:ext cx="1181100" cy="7905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60</xdr:row>
      <xdr:rowOff>142875</xdr:rowOff>
    </xdr:from>
    <xdr:to>
      <xdr:col>9</xdr:col>
      <xdr:colOff>1343025</xdr:colOff>
      <xdr:row>61</xdr:row>
      <xdr:rowOff>0</xdr:rowOff>
    </xdr:to>
    <xdr:cxnSp macro="">
      <xdr:nvCxnSpPr>
        <xdr:cNvPr id="108990" name="直線コネクタ 12">
          <a:extLst>
            <a:ext uri="{FF2B5EF4-FFF2-40B4-BE49-F238E27FC236}">
              <a16:creationId xmlns:a16="http://schemas.microsoft.com/office/drawing/2014/main" id="{06CD6972-C9EA-4C0F-EB9F-A548A9EF1E35}"/>
            </a:ext>
          </a:extLst>
        </xdr:cNvPr>
        <xdr:cNvCxnSpPr>
          <a:cxnSpLocks noChangeShapeType="1"/>
        </xdr:cNvCxnSpPr>
      </xdr:nvCxnSpPr>
      <xdr:spPr bwMode="auto">
        <a:xfrm flipH="1">
          <a:off x="10782300" y="39385875"/>
          <a:ext cx="1181100" cy="71437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6</xdr:col>
      <xdr:colOff>962025</xdr:colOff>
      <xdr:row>64</xdr:row>
      <xdr:rowOff>76200</xdr:rowOff>
    </xdr:from>
    <xdr:to>
      <xdr:col>7</xdr:col>
      <xdr:colOff>1381125</xdr:colOff>
      <xdr:row>65</xdr:row>
      <xdr:rowOff>0</xdr:rowOff>
    </xdr:to>
    <xdr:cxnSp macro="">
      <xdr:nvCxnSpPr>
        <xdr:cNvPr id="108991" name="直線コネクタ 13">
          <a:extLst>
            <a:ext uri="{FF2B5EF4-FFF2-40B4-BE49-F238E27FC236}">
              <a16:creationId xmlns:a16="http://schemas.microsoft.com/office/drawing/2014/main" id="{75CDC3F0-D5E8-094E-2208-23AE672B5225}"/>
            </a:ext>
          </a:extLst>
        </xdr:cNvPr>
        <xdr:cNvCxnSpPr>
          <a:cxnSpLocks noChangeShapeType="1"/>
        </xdr:cNvCxnSpPr>
      </xdr:nvCxnSpPr>
      <xdr:spPr bwMode="auto">
        <a:xfrm flipH="1">
          <a:off x="8829675" y="43891200"/>
          <a:ext cx="1181100" cy="116205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64</xdr:row>
      <xdr:rowOff>95250</xdr:rowOff>
    </xdr:from>
    <xdr:to>
      <xdr:col>9</xdr:col>
      <xdr:colOff>1333500</xdr:colOff>
      <xdr:row>65</xdr:row>
      <xdr:rowOff>0</xdr:rowOff>
    </xdr:to>
    <xdr:cxnSp macro="">
      <xdr:nvCxnSpPr>
        <xdr:cNvPr id="108992" name="直線コネクタ 14">
          <a:extLst>
            <a:ext uri="{FF2B5EF4-FFF2-40B4-BE49-F238E27FC236}">
              <a16:creationId xmlns:a16="http://schemas.microsoft.com/office/drawing/2014/main" id="{4D2A389F-E9C2-CAB5-A47E-5865E80DFB10}"/>
            </a:ext>
          </a:extLst>
        </xdr:cNvPr>
        <xdr:cNvCxnSpPr>
          <a:cxnSpLocks noChangeShapeType="1"/>
        </xdr:cNvCxnSpPr>
      </xdr:nvCxnSpPr>
      <xdr:spPr bwMode="auto">
        <a:xfrm flipH="1">
          <a:off x="10782300" y="43910250"/>
          <a:ext cx="1181100" cy="1143000"/>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65</xdr:row>
      <xdr:rowOff>85725</xdr:rowOff>
    </xdr:from>
    <xdr:to>
      <xdr:col>9</xdr:col>
      <xdr:colOff>1343025</xdr:colOff>
      <xdr:row>66</xdr:row>
      <xdr:rowOff>0</xdr:rowOff>
    </xdr:to>
    <xdr:cxnSp macro="">
      <xdr:nvCxnSpPr>
        <xdr:cNvPr id="108993" name="直線コネクタ 16">
          <a:extLst>
            <a:ext uri="{FF2B5EF4-FFF2-40B4-BE49-F238E27FC236}">
              <a16:creationId xmlns:a16="http://schemas.microsoft.com/office/drawing/2014/main" id="{C46C601E-841C-CDCC-5D69-34CCE8237249}"/>
            </a:ext>
          </a:extLst>
        </xdr:cNvPr>
        <xdr:cNvCxnSpPr>
          <a:cxnSpLocks noChangeShapeType="1"/>
        </xdr:cNvCxnSpPr>
      </xdr:nvCxnSpPr>
      <xdr:spPr bwMode="auto">
        <a:xfrm flipH="1">
          <a:off x="10782300" y="45138975"/>
          <a:ext cx="1181100" cy="1152525"/>
        </a:xfrm>
        <a:prstGeom prst="line">
          <a:avLst/>
        </a:prstGeom>
        <a:noFill/>
        <a:ln w="6350" algn="ctr">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0</xdr:colOff>
      <xdr:row>1</xdr:row>
      <xdr:rowOff>0</xdr:rowOff>
    </xdr:from>
    <xdr:to>
      <xdr:col>13</xdr:col>
      <xdr:colOff>295275</xdr:colOff>
      <xdr:row>1</xdr:row>
      <xdr:rowOff>419100</xdr:rowOff>
    </xdr:to>
    <xdr:sp macro="" textlink="">
      <xdr:nvSpPr>
        <xdr:cNvPr id="9834" name="テキスト ボックス 1">
          <a:extLst>
            <a:ext uri="{FF2B5EF4-FFF2-40B4-BE49-F238E27FC236}">
              <a16:creationId xmlns:a16="http://schemas.microsoft.com/office/drawing/2014/main" id="{78BB14F5-09E4-5E89-BECA-64520C55CD54}"/>
            </a:ext>
          </a:extLst>
        </xdr:cNvPr>
        <xdr:cNvSpPr txBox="1">
          <a:spLocks noChangeArrowheads="1"/>
        </xdr:cNvSpPr>
      </xdr:nvSpPr>
      <xdr:spPr bwMode="auto">
        <a:xfrm>
          <a:off x="27441525" y="247650"/>
          <a:ext cx="29527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13</xdr:col>
      <xdr:colOff>787400</xdr:colOff>
      <xdr:row>1</xdr:row>
      <xdr:rowOff>404495</xdr:rowOff>
    </xdr:from>
    <xdr:to>
      <xdr:col>18</xdr:col>
      <xdr:colOff>995058</xdr:colOff>
      <xdr:row>8</xdr:row>
      <xdr:rowOff>133480</xdr:rowOff>
    </xdr:to>
    <xdr:sp macro="" textlink="">
      <xdr:nvSpPr>
        <xdr:cNvPr id="9817" name="正方形/長方形 2">
          <a:extLst>
            <a:ext uri="{FF2B5EF4-FFF2-40B4-BE49-F238E27FC236}">
              <a16:creationId xmlns:a16="http://schemas.microsoft.com/office/drawing/2014/main" id="{A41BF197-3CCD-8646-14A1-E820F0F03A9E}"/>
            </a:ext>
          </a:extLst>
        </xdr:cNvPr>
        <xdr:cNvSpPr>
          <a:spLocks noChangeArrowheads="1"/>
        </xdr:cNvSpPr>
      </xdr:nvSpPr>
      <xdr:spPr bwMode="auto">
        <a:xfrm>
          <a:off x="25153620" y="502920"/>
          <a:ext cx="7825740" cy="2727960"/>
        </a:xfrm>
        <a:prstGeom prst="rect">
          <a:avLst/>
        </a:prstGeom>
        <a:solidFill>
          <a:srgbClr val="FF0000"/>
        </a:solidFill>
        <a:ln w="57150" algn="ctr">
          <a:solidFill>
            <a:srgbClr val="FF0000"/>
          </a:solidFill>
          <a:miter lim="800000"/>
          <a:headEnd/>
          <a:tailEnd/>
        </a:ln>
      </xdr:spPr>
      <xdr:txBody>
        <a:bodyPr vertOverflow="clip" wrap="square" lIns="36576" tIns="41148" rIns="0" bIns="0" anchor="t" upright="1"/>
        <a:lstStyle/>
        <a:p>
          <a:pPr algn="l" rtl="0">
            <a:lnSpc>
              <a:spcPts val="2900"/>
            </a:lnSpc>
            <a:defRPr sz="1000"/>
          </a:pPr>
          <a:r>
            <a:rPr lang="ja-JP" altLang="en-US" sz="1800" b="1" i="0" u="none" strike="noStrike" baseline="0">
              <a:solidFill>
                <a:srgbClr val="0000FF"/>
              </a:solidFill>
              <a:latin typeface="メイリオ"/>
              <a:ea typeface="メイリオ"/>
            </a:rPr>
            <a:t>■作成に当たっての留意事項</a:t>
          </a:r>
          <a:endParaRPr lang="ja-JP" altLang="en-US" sz="1800" b="1" i="0" u="none" strike="noStrike" baseline="0">
            <a:solidFill>
              <a:srgbClr val="FFFFFF"/>
            </a:solidFill>
            <a:latin typeface="メイリオ"/>
            <a:ea typeface="メイリオ"/>
          </a:endParaRPr>
        </a:p>
        <a:p>
          <a:pPr algn="l" rtl="0">
            <a:lnSpc>
              <a:spcPts val="2800"/>
            </a:lnSpc>
            <a:defRPr sz="1000"/>
          </a:pPr>
          <a:r>
            <a:rPr lang="ja-JP" altLang="en-US" sz="1800" b="1" i="0" u="none" strike="noStrike" baseline="0">
              <a:solidFill>
                <a:srgbClr val="FFFFFF"/>
              </a:solidFill>
              <a:latin typeface="メイリオ"/>
              <a:ea typeface="メイリオ"/>
            </a:rPr>
            <a:t>○黄色（記載）と水色（プルダウンで選択）のセルについて入力してください。</a:t>
          </a:r>
        </a:p>
        <a:p>
          <a:pPr algn="l" rtl="0">
            <a:lnSpc>
              <a:spcPts val="2800"/>
            </a:lnSpc>
            <a:defRPr sz="1000"/>
          </a:pPr>
          <a:r>
            <a:rPr lang="ja-JP" altLang="en-US" sz="1800" b="1" i="0" u="none" strike="noStrike" baseline="0">
              <a:solidFill>
                <a:srgbClr val="FFFFFF"/>
              </a:solidFill>
              <a:latin typeface="メイリオ"/>
              <a:ea typeface="メイリオ"/>
            </a:rPr>
            <a:t>○灰色の部分は自動反映されますので、記入しないでください。</a:t>
          </a:r>
        </a:p>
        <a:p>
          <a:pPr algn="l" rtl="0">
            <a:lnSpc>
              <a:spcPts val="2900"/>
            </a:lnSpc>
            <a:defRPr sz="1000"/>
          </a:pPr>
          <a:endParaRPr lang="ja-JP" altLang="en-US" sz="1800" b="1" i="0" u="none" strike="noStrike" baseline="0">
            <a:solidFill>
              <a:srgbClr val="FFFFFF"/>
            </a:solidFill>
            <a:latin typeface="メイリオ"/>
            <a:ea typeface="メイリオ"/>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4619625</xdr:colOff>
      <xdr:row>15</xdr:row>
      <xdr:rowOff>56515</xdr:rowOff>
    </xdr:from>
    <xdr:to>
      <xdr:col>1</xdr:col>
      <xdr:colOff>9708357</xdr:colOff>
      <xdr:row>19</xdr:row>
      <xdr:rowOff>947</xdr:rowOff>
    </xdr:to>
    <xdr:sp macro="" textlink="">
      <xdr:nvSpPr>
        <xdr:cNvPr id="3284" name="テキスト ボックス 1">
          <a:extLst>
            <a:ext uri="{FF2B5EF4-FFF2-40B4-BE49-F238E27FC236}">
              <a16:creationId xmlns:a16="http://schemas.microsoft.com/office/drawing/2014/main" id="{EE166DFC-5485-92C1-2C55-7C03B65468F8}"/>
            </a:ext>
          </a:extLst>
        </xdr:cNvPr>
        <xdr:cNvSpPr txBox="1">
          <a:spLocks noChangeArrowheads="1"/>
        </xdr:cNvSpPr>
      </xdr:nvSpPr>
      <xdr:spPr bwMode="auto">
        <a:xfrm>
          <a:off x="4419600" y="5394960"/>
          <a:ext cx="2933700" cy="1234440"/>
        </a:xfrm>
        <a:prstGeom prst="rect">
          <a:avLst/>
        </a:prstGeom>
        <a:solidFill>
          <a:srgbClr val="FFC000"/>
        </a:solidFill>
        <a:ln w="9525">
          <a:solidFill>
            <a:srgbClr val="BCBCBC"/>
          </a:solidFill>
          <a:miter lim="800000"/>
          <a:headEnd/>
          <a:tailEnd/>
        </a:ln>
      </xdr:spPr>
      <xdr:txBody>
        <a:bodyPr vertOverflow="clip" wrap="square" lIns="27432" tIns="32004" rIns="0" bIns="0" anchor="t" upright="1"/>
        <a:lstStyle/>
        <a:p>
          <a:pPr algn="l" rtl="0">
            <a:lnSpc>
              <a:spcPts val="1800"/>
            </a:lnSpc>
            <a:defRPr sz="1000"/>
          </a:pPr>
          <a:r>
            <a:rPr lang="ja-JP" altLang="en-US" sz="1200" b="0" i="0" u="none" strike="noStrike" baseline="0">
              <a:solidFill>
                <a:srgbClr val="000000"/>
              </a:solidFill>
              <a:latin typeface="メイリオ"/>
              <a:ea typeface="メイリオ"/>
            </a:rPr>
            <a:t>管理計画の入力の際に使用しますので、削除しないでください。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drawing4.xml" Type="http://schemas.openxmlformats.org/officeDocument/2006/relationships/drawing"/></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 Id="rId2" Target="../drawings/drawing5.xml" Type="http://schemas.openxmlformats.org/officeDocument/2006/relationships/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drawing6.xml" Type="http://schemas.openxmlformats.org/officeDocument/2006/relationships/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9.bin" Type="http://schemas.openxmlformats.org/officeDocument/2006/relationships/printerSettings"/><Relationship Id="rId2" Target="../drawings/drawing8.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69694-F66F-46CB-AAA1-60445501F116}">
  <sheetPr codeName="Sheet8">
    <tabColor theme="7" tint="0.39997558519241921"/>
    <pageSetUpPr fitToPage="1"/>
  </sheetPr>
  <dimension ref="A1:H21"/>
  <sheetViews>
    <sheetView view="pageBreakPreview" zoomScale="75" zoomScaleNormal="75" zoomScaleSheetLayoutView="75" zoomScalePageLayoutView="70" workbookViewId="0">
      <selection activeCell="B10" sqref="B10:D10"/>
    </sheetView>
  </sheetViews>
  <sheetFormatPr defaultColWidth="15.5" defaultRowHeight="16.5"/>
  <cols>
    <col min="1" max="1" customWidth="true" style="1" width="19.125"/>
    <col min="2" max="2" customWidth="true" style="1" width="23.625"/>
    <col min="3" max="3" customWidth="true" style="1" width="19.125"/>
    <col min="4" max="4" customWidth="true" style="1" width="151.75"/>
    <col min="5" max="5" customWidth="true" style="1" width="25.375"/>
    <col min="6" max="6" customWidth="true" style="1" width="28.25"/>
    <col min="7" max="7" customWidth="true" style="1" width="30.5"/>
    <col min="8" max="8" customWidth="true" style="3" width="107.5"/>
    <col min="9" max="16384" style="3" width="15.5"/>
  </cols>
  <sheetData>
    <row r="1" spans="1:8" ht="19.5">
      <c r="G1" s="2" t="s">
        <v>242</v>
      </c>
    </row>
    <row r="2" spans="1:8" ht="28.5">
      <c r="A2" s="266" t="s">
        <v>0</v>
      </c>
      <c r="B2" s="266"/>
      <c r="C2" s="266"/>
      <c r="D2" s="266"/>
      <c r="E2" s="266"/>
      <c r="F2" s="266"/>
      <c r="G2" s="266"/>
    </row>
    <row r="4" spans="1:8" ht="31.5" customHeight="1">
      <c r="A4" s="267"/>
      <c r="B4" s="267"/>
      <c r="C4" s="267"/>
      <c r="D4" s="267"/>
      <c r="E4" s="267"/>
      <c r="F4" s="267"/>
      <c r="G4" s="267"/>
    </row>
    <row r="5" spans="1:8" s="4" customFormat="1" ht="23.1" customHeight="1">
      <c r="A5" s="5"/>
      <c r="B5" s="6"/>
      <c r="C5" s="6"/>
      <c r="D5" s="6"/>
      <c r="E5" s="7" t="s">
        <v>1</v>
      </c>
      <c r="F5" s="268"/>
      <c r="G5" s="269"/>
    </row>
    <row r="6" spans="1:8" s="4" customFormat="1" ht="24.75" customHeight="1">
      <c r="A6" s="5"/>
      <c r="B6" s="6"/>
      <c r="C6" s="6"/>
      <c r="D6" s="6"/>
      <c r="E6" s="8" t="s">
        <v>2</v>
      </c>
      <c r="F6" s="270"/>
      <c r="G6" s="271"/>
    </row>
    <row r="7" spans="1:8" s="4" customFormat="1" ht="24.75" customHeight="1">
      <c r="A7" s="5"/>
      <c r="B7" s="6"/>
      <c r="C7" s="6"/>
      <c r="D7" s="6"/>
      <c r="E7" s="8" t="s">
        <v>3</v>
      </c>
      <c r="F7" s="270" t="s">
        <v>240</v>
      </c>
      <c r="G7" s="271"/>
    </row>
    <row r="8" spans="1:8" s="4" customFormat="1" ht="23.1" customHeight="1">
      <c r="A8" s="5"/>
      <c r="B8" s="5"/>
      <c r="C8" s="5"/>
      <c r="D8" s="5"/>
      <c r="E8" s="8" t="s">
        <v>193</v>
      </c>
      <c r="F8" s="270"/>
      <c r="G8" s="271"/>
    </row>
    <row r="9" spans="1:8" s="4" customFormat="1" ht="23.1" customHeight="1">
      <c r="A9" s="5"/>
      <c r="B9" s="5"/>
      <c r="C9" s="5"/>
      <c r="D9" s="5"/>
      <c r="E9" s="8" t="s">
        <v>5</v>
      </c>
      <c r="F9" s="278"/>
      <c r="G9" s="279"/>
    </row>
    <row r="10" spans="1:8" s="4" customFormat="1" ht="47.25" customHeight="1">
      <c r="A10" s="131" t="s">
        <v>125</v>
      </c>
      <c r="B10" s="280"/>
      <c r="C10" s="281"/>
      <c r="D10" s="281"/>
      <c r="E10" s="5"/>
      <c r="F10" s="5"/>
      <c r="G10" s="9"/>
    </row>
    <row r="12" spans="1:8" ht="409.5" customHeight="1">
      <c r="A12" s="170" t="s">
        <v>6</v>
      </c>
      <c r="B12" s="282" t="s">
        <v>186</v>
      </c>
      <c r="C12" s="283"/>
      <c r="D12" s="283"/>
      <c r="E12" s="283"/>
      <c r="F12" s="283"/>
      <c r="G12" s="283"/>
      <c r="H12" s="4"/>
    </row>
    <row r="13" spans="1:8" ht="50.25" customHeight="1">
      <c r="A13" s="170" t="s">
        <v>7</v>
      </c>
      <c r="B13" s="273" t="s">
        <v>183</v>
      </c>
      <c r="C13" s="274"/>
      <c r="D13" s="274"/>
      <c r="E13" s="274"/>
      <c r="F13" s="274"/>
      <c r="G13" s="274"/>
      <c r="H13" s="4"/>
    </row>
    <row r="14" spans="1:8" ht="136.5" customHeight="1">
      <c r="A14" s="170" t="s">
        <v>8</v>
      </c>
      <c r="B14" s="276" t="s">
        <v>187</v>
      </c>
      <c r="C14" s="277"/>
      <c r="D14" s="277"/>
      <c r="E14" s="277"/>
      <c r="F14" s="277"/>
      <c r="G14" s="277"/>
      <c r="H14" s="4"/>
    </row>
    <row r="15" spans="1:8" ht="174.75" customHeight="1">
      <c r="A15" s="170" t="s">
        <v>9</v>
      </c>
      <c r="B15" s="273" t="s">
        <v>188</v>
      </c>
      <c r="C15" s="274"/>
      <c r="D15" s="274"/>
      <c r="E15" s="274"/>
      <c r="F15" s="274"/>
      <c r="G15" s="274"/>
      <c r="H15" s="4"/>
    </row>
    <row r="16" spans="1:8" ht="50.25" customHeight="1">
      <c r="A16" s="170" t="s">
        <v>10</v>
      </c>
      <c r="B16" s="273" t="s">
        <v>192</v>
      </c>
      <c r="C16" s="274"/>
      <c r="D16" s="274"/>
      <c r="E16" s="274"/>
      <c r="F16" s="274"/>
      <c r="G16" s="274"/>
      <c r="H16" s="4"/>
    </row>
    <row r="17" spans="1:8" s="10" customFormat="1" ht="50.25" customHeight="1">
      <c r="A17" s="170" t="s">
        <v>11</v>
      </c>
      <c r="B17" s="273" t="s">
        <v>189</v>
      </c>
      <c r="C17" s="274"/>
      <c r="D17" s="274"/>
      <c r="E17" s="274"/>
      <c r="F17" s="274"/>
      <c r="G17" s="274"/>
    </row>
    <row r="18" spans="1:8" ht="50.25" customHeight="1">
      <c r="A18" s="170" t="s">
        <v>12</v>
      </c>
      <c r="B18" s="274" t="s">
        <v>190</v>
      </c>
      <c r="C18" s="274"/>
      <c r="D18" s="274"/>
      <c r="E18" s="274"/>
      <c r="F18" s="274"/>
      <c r="G18" s="274"/>
      <c r="H18" s="4"/>
    </row>
    <row r="19" spans="1:8" ht="75" customHeight="1">
      <c r="A19" s="170" t="s">
        <v>13</v>
      </c>
      <c r="B19" s="273" t="s">
        <v>191</v>
      </c>
      <c r="C19" s="274"/>
      <c r="D19" s="274"/>
      <c r="E19" s="274"/>
      <c r="F19" s="274"/>
      <c r="G19" s="274"/>
      <c r="H19" s="4"/>
    </row>
    <row r="20" spans="1:8" ht="19.5">
      <c r="A20" s="5"/>
      <c r="B20" s="11"/>
      <c r="C20" s="11"/>
      <c r="D20" s="11"/>
      <c r="E20" s="275"/>
      <c r="F20" s="275"/>
      <c r="G20" s="275"/>
      <c r="H20" s="4"/>
    </row>
    <row r="21" spans="1:8" ht="57" customHeight="1">
      <c r="A21" s="5"/>
      <c r="B21" s="272"/>
      <c r="C21" s="272"/>
      <c r="D21" s="272"/>
      <c r="E21" s="272"/>
      <c r="F21" s="272"/>
      <c r="G21" s="272"/>
      <c r="H21" s="12"/>
    </row>
  </sheetData>
  <sheetProtection sheet="1" formatCells="0" selectLockedCells="1"/>
  <dataConsolidate/>
  <mergeCells count="18">
    <mergeCell ref="F8:G8"/>
    <mergeCell ref="B21:G21"/>
    <mergeCell ref="B15:G15"/>
    <mergeCell ref="B16:G16"/>
    <mergeCell ref="B17:G17"/>
    <mergeCell ref="B18:G18"/>
    <mergeCell ref="E20:G20"/>
    <mergeCell ref="B14:G14"/>
    <mergeCell ref="B19:G19"/>
    <mergeCell ref="F9:G9"/>
    <mergeCell ref="B10:D10"/>
    <mergeCell ref="B12:G12"/>
    <mergeCell ref="B13:G13"/>
    <mergeCell ref="A2:G2"/>
    <mergeCell ref="A4:G4"/>
    <mergeCell ref="F5:G5"/>
    <mergeCell ref="F6:G6"/>
    <mergeCell ref="F7:G7"/>
  </mergeCells>
  <phoneticPr fontId="4"/>
  <conditionalFormatting sqref="F5:F6">
    <cfRule type="expression" dxfId="1556" priority="12" stopIfTrue="1">
      <formula>F5=""</formula>
    </cfRule>
  </conditionalFormatting>
  <conditionalFormatting sqref="B10:D10">
    <cfRule type="expression" dxfId="1555" priority="11">
      <formula>$B$10=""</formula>
    </cfRule>
  </conditionalFormatting>
  <conditionalFormatting sqref="F7:F8">
    <cfRule type="expression" dxfId="1554" priority="3" stopIfTrue="1">
      <formula>F7=""</formula>
    </cfRule>
  </conditionalFormatting>
  <conditionalFormatting sqref="F7:G7">
    <cfRule type="expression" dxfId="1553" priority="2">
      <formula>F7=""</formula>
    </cfRule>
  </conditionalFormatting>
  <conditionalFormatting sqref="F9:G9">
    <cfRule type="expression" dxfId="1552" priority="1" stopIfTrue="1">
      <formula>$F$9=""</formula>
    </cfRule>
  </conditionalFormatting>
  <dataValidations count="2">
    <dataValidation type="list" allowBlank="1" showInputMessage="1" showErrorMessage="1" sqref="F9:G9" xr:uid="{64FA3E7D-8419-4023-84F5-3248E53A1F7A}">
      <formula1>"■推奨基準,■推奨基準以外"</formula1>
    </dataValidation>
    <dataValidation type="list" allowBlank="1" showInputMessage="1" showErrorMessage="1" sqref="F7:G7" xr:uid="{B364633B-2975-4EF5-9FC9-70A6BF395BBD}">
      <formula1>"統括管理者"</formula1>
    </dataValidation>
  </dataValidations>
  <printOptions horizontalCentered="1"/>
  <pageMargins left="0.70866141732283472" right="0.70866141732283472" top="0.55118110236220474" bottom="0.55118110236220474" header="0.31496062992125984" footer="0.31496062992125984"/>
  <pageSetup paperSize="8" scale="62" orientation="landscape" copies="9"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40DF1-56C3-4083-9608-9F22FD5678D9}">
  <sheetPr codeName="Sheet3">
    <tabColor theme="7" tint="0.39997558519241921"/>
    <pageSetUpPr fitToPage="1"/>
  </sheetPr>
  <dimension ref="A1:J41"/>
  <sheetViews>
    <sheetView topLeftCell="C1" zoomScale="70" zoomScaleNormal="70" workbookViewId="0">
      <selection activeCell="E10" sqref="E10:E14"/>
    </sheetView>
  </sheetViews>
  <sheetFormatPr defaultRowHeight="22.5"/>
  <cols>
    <col min="1" max="1" customWidth="true" hidden="true" style="13" width="0.25"/>
    <col min="2" max="2" customWidth="true" hidden="true" style="13" width="0.75"/>
    <col min="3" max="4" customWidth="true" style="13" width="21.25"/>
    <col min="5" max="5" customWidth="true" style="13" width="14.5"/>
    <col min="6" max="6" customWidth="true" style="13" width="31.125"/>
    <col min="7" max="7" customWidth="true" style="13" width="35.25"/>
    <col min="8" max="8" customWidth="true" style="13" width="25.75"/>
    <col min="9" max="9" customWidth="true" style="13" width="84.875"/>
    <col min="10" max="10" customWidth="true" style="13" width="13.125"/>
    <col min="11" max="16384" style="13" width="9.0"/>
  </cols>
  <sheetData>
    <row r="1" spans="1:10" ht="35.25">
      <c r="C1" s="288" t="s">
        <v>14</v>
      </c>
      <c r="D1" s="288"/>
      <c r="E1" s="288"/>
      <c r="F1" s="288"/>
      <c r="G1" s="288"/>
      <c r="H1" s="288"/>
      <c r="I1" s="288"/>
      <c r="J1" s="41" t="s">
        <v>243</v>
      </c>
    </row>
    <row r="3" spans="1:10" ht="36.75" customHeight="1">
      <c r="C3" s="317" t="s">
        <v>126</v>
      </c>
      <c r="D3" s="319" t="str">
        <f>IF(様式A!B10="","",様式A!B10)</f>
        <v/>
      </c>
      <c r="E3" s="320"/>
      <c r="F3" s="320"/>
      <c r="G3" s="14"/>
      <c r="H3" s="15" t="s">
        <v>15</v>
      </c>
      <c r="I3" s="295"/>
      <c r="J3" s="296"/>
    </row>
    <row r="4" spans="1:10" ht="36.75" customHeight="1">
      <c r="C4" s="318"/>
      <c r="D4" s="321"/>
      <c r="E4" s="321"/>
      <c r="F4" s="321"/>
      <c r="G4" s="14"/>
      <c r="H4" s="15" t="s">
        <v>16</v>
      </c>
      <c r="I4" s="297" t="str">
        <f>IF(様式A!F6="","",様式A!F6)</f>
        <v/>
      </c>
      <c r="J4" s="298"/>
    </row>
    <row r="5" spans="1:10" ht="36.75" customHeight="1">
      <c r="C5" s="16" t="s">
        <v>17</v>
      </c>
      <c r="D5" s="17"/>
      <c r="E5" s="17"/>
      <c r="F5" s="17"/>
      <c r="G5" s="17"/>
      <c r="H5" s="15" t="s">
        <v>18</v>
      </c>
      <c r="I5" s="299" t="str">
        <f>IF(様式A!F7="","",様式A!F7)</f>
        <v>統括管理者</v>
      </c>
      <c r="J5" s="300"/>
    </row>
    <row r="6" spans="1:10" ht="36.75" customHeight="1">
      <c r="C6" s="322"/>
      <c r="D6" s="323"/>
      <c r="E6" s="323"/>
      <c r="F6" s="324"/>
      <c r="G6" s="17"/>
      <c r="H6" s="175" t="s">
        <v>194</v>
      </c>
      <c r="I6" s="299" t="str">
        <f>IF(様式A!F8="","",様式A!F8)</f>
        <v/>
      </c>
      <c r="J6" s="300"/>
    </row>
    <row r="7" spans="1:10" ht="36.75" customHeight="1">
      <c r="C7" s="325"/>
      <c r="D7" s="326"/>
      <c r="E7" s="326"/>
      <c r="F7" s="327"/>
      <c r="G7" s="18"/>
      <c r="H7" s="132"/>
      <c r="I7" s="313"/>
      <c r="J7" s="314"/>
    </row>
    <row r="9" spans="1:10" ht="45">
      <c r="A9" s="13" t="s">
        <v>116</v>
      </c>
      <c r="C9" s="312" t="s">
        <v>20</v>
      </c>
      <c r="D9" s="300"/>
      <c r="E9" s="19" t="s">
        <v>23</v>
      </c>
      <c r="F9" s="19" t="s">
        <v>24</v>
      </c>
      <c r="G9" s="312" t="s">
        <v>21</v>
      </c>
      <c r="H9" s="328"/>
      <c r="I9" s="312" t="s">
        <v>22</v>
      </c>
      <c r="J9" s="300"/>
    </row>
    <row r="10" spans="1:10" ht="53.25" customHeight="1">
      <c r="C10" s="307" t="s">
        <v>129</v>
      </c>
      <c r="D10" s="308"/>
      <c r="E10" s="293"/>
      <c r="F10" s="150"/>
      <c r="G10" s="310" t="s">
        <v>25</v>
      </c>
      <c r="H10" s="150"/>
      <c r="I10" s="151"/>
      <c r="J10" s="152"/>
    </row>
    <row r="11" spans="1:10" ht="53.25" customHeight="1">
      <c r="C11" s="308"/>
      <c r="D11" s="308"/>
      <c r="E11" s="294"/>
      <c r="F11" s="150"/>
      <c r="G11" s="311"/>
      <c r="H11" s="150"/>
      <c r="I11" s="153"/>
      <c r="J11" s="154"/>
    </row>
    <row r="12" spans="1:10" ht="53.25" customHeight="1">
      <c r="C12" s="308"/>
      <c r="D12" s="308"/>
      <c r="E12" s="294"/>
      <c r="F12" s="150"/>
      <c r="G12" s="311"/>
      <c r="H12" s="150"/>
      <c r="I12" s="153"/>
      <c r="J12" s="154"/>
    </row>
    <row r="13" spans="1:10" ht="53.25" customHeight="1">
      <c r="C13" s="308"/>
      <c r="D13" s="308"/>
      <c r="E13" s="294"/>
      <c r="F13" s="150"/>
      <c r="G13" s="311"/>
      <c r="H13" s="150"/>
      <c r="I13" s="153"/>
      <c r="J13" s="154"/>
    </row>
    <row r="14" spans="1:10" ht="53.25" customHeight="1">
      <c r="C14" s="308"/>
      <c r="D14" s="308"/>
      <c r="E14" s="294"/>
      <c r="F14" s="150"/>
      <c r="G14" s="311"/>
      <c r="H14" s="150"/>
      <c r="I14" s="155"/>
      <c r="J14" s="154"/>
    </row>
    <row r="15" spans="1:10" ht="58.5" customHeight="1">
      <c r="A15" s="286">
        <f>IF(F15="",0,1)</f>
        <v>0</v>
      </c>
      <c r="C15" s="307" t="s">
        <v>26</v>
      </c>
      <c r="D15" s="308"/>
      <c r="E15" s="293"/>
      <c r="F15" s="293"/>
      <c r="G15" s="70" t="s">
        <v>170</v>
      </c>
      <c r="H15" s="20"/>
      <c r="I15" s="305" t="str">
        <f>IF(J15="","",VLOOKUP(J15,使用不可_選択肢!$A$3:$B$8,2,FALSE))</f>
        <v/>
      </c>
      <c r="J15" s="291" t="str">
        <f>IF(F15="","",IF(H18="法32条に基づく必要な契約はない","基準1",IF(H18="法32条に基づき必要な契約は締結済み","基準1と2",IF(H18="法32条に基づき必要な契約は締結準備中","基準1と2",IF(H18="法32条に基づく必要な契約を締結する予定はない","！基準2","")))))</f>
        <v/>
      </c>
    </row>
    <row r="16" spans="1:10" ht="58.5" customHeight="1">
      <c r="A16" s="286"/>
      <c r="C16" s="308"/>
      <c r="D16" s="308"/>
      <c r="E16" s="294"/>
      <c r="F16" s="309"/>
      <c r="G16" s="70" t="s">
        <v>171</v>
      </c>
      <c r="H16" s="20"/>
      <c r="I16" s="306"/>
      <c r="J16" s="315"/>
    </row>
    <row r="17" spans="1:10" ht="58.5" customHeight="1">
      <c r="A17" s="287"/>
      <c r="C17" s="308"/>
      <c r="D17" s="308"/>
      <c r="E17" s="294"/>
      <c r="F17" s="309"/>
      <c r="G17" s="70" t="s">
        <v>27</v>
      </c>
      <c r="H17" s="21"/>
      <c r="I17" s="306"/>
      <c r="J17" s="315"/>
    </row>
    <row r="18" spans="1:10" ht="73.900000000000006" customHeight="1">
      <c r="A18" s="287"/>
      <c r="C18" s="308"/>
      <c r="D18" s="308"/>
      <c r="E18" s="294"/>
      <c r="F18" s="309"/>
      <c r="G18" s="70" t="s">
        <v>28</v>
      </c>
      <c r="H18" s="20"/>
      <c r="I18" s="306"/>
      <c r="J18" s="316"/>
    </row>
    <row r="19" spans="1:10" ht="58.5" customHeight="1">
      <c r="A19" s="286">
        <f>IF(F19="",A15,IF(ISNA(VLOOKUP($F19,$F$15:$GI18,4,FALSE)),1,0)+A15)</f>
        <v>0</v>
      </c>
      <c r="C19" s="308"/>
      <c r="D19" s="308"/>
      <c r="E19" s="294"/>
      <c r="F19" s="293"/>
      <c r="G19" s="70" t="s">
        <v>170</v>
      </c>
      <c r="H19" s="20"/>
      <c r="I19" s="305" t="str">
        <f>IF(J19="","",VLOOKUP(J19,使用不可_選択肢!$A$3:$B$8,2,FALSE))</f>
        <v/>
      </c>
      <c r="J19" s="291" t="str">
        <f>IF(F19="","",IF(H22="法32条に基づく必要な契約はない","基準1",IF(H22="法32条に基づき必要な契約は締結済み","基準1と2",IF(H22="法32条に基づき必要な契約は締結準備中","基準1と2",IF(H22="法32条に基づく必要な契約を締結する予定はない","！基準2","")))))</f>
        <v/>
      </c>
    </row>
    <row r="20" spans="1:10" ht="58.5" customHeight="1">
      <c r="A20" s="286"/>
      <c r="C20" s="308"/>
      <c r="D20" s="308"/>
      <c r="E20" s="294"/>
      <c r="F20" s="309"/>
      <c r="G20" s="70" t="s">
        <v>171</v>
      </c>
      <c r="H20" s="20"/>
      <c r="I20" s="306"/>
      <c r="J20" s="315"/>
    </row>
    <row r="21" spans="1:10" ht="58.5" customHeight="1">
      <c r="A21" s="287"/>
      <c r="C21" s="308"/>
      <c r="D21" s="308"/>
      <c r="E21" s="294"/>
      <c r="F21" s="309"/>
      <c r="G21" s="70" t="s">
        <v>27</v>
      </c>
      <c r="H21" s="21"/>
      <c r="I21" s="306"/>
      <c r="J21" s="315"/>
    </row>
    <row r="22" spans="1:10" ht="73.900000000000006" customHeight="1">
      <c r="A22" s="287"/>
      <c r="C22" s="308"/>
      <c r="D22" s="308"/>
      <c r="E22" s="294"/>
      <c r="F22" s="309"/>
      <c r="G22" s="70" t="s">
        <v>28</v>
      </c>
      <c r="H22" s="20"/>
      <c r="I22" s="306"/>
      <c r="J22" s="316"/>
    </row>
    <row r="23" spans="1:10" ht="58.5" customHeight="1">
      <c r="A23" s="286">
        <f>IF(F23="",A19,IF(ISNA(VLOOKUP($F23,$F$15:$I22,4,FALSE)),1,0)+A19)</f>
        <v>0</v>
      </c>
      <c r="C23" s="308"/>
      <c r="D23" s="308"/>
      <c r="E23" s="294"/>
      <c r="F23" s="293"/>
      <c r="G23" s="70" t="s">
        <v>170</v>
      </c>
      <c r="H23" s="20"/>
      <c r="I23" s="305" t="str">
        <f>IF(J23="","",VLOOKUP(J23,使用不可_選択肢!$A$3:$B$8,2,FALSE))</f>
        <v/>
      </c>
      <c r="J23" s="291" t="str">
        <f>IF(F23="","",IF(H26="法32条に基づく必要な契約はない","基準1",IF(H26="法32条に基づき必要な契約は締結済み","基準1と2",IF(H26="法32条に基づき必要な契約は締結準備中","基準1と2",IF(H26="法32条に基づく必要な契約を締結する予定はない","！基準2","")))))</f>
        <v/>
      </c>
    </row>
    <row r="24" spans="1:10" ht="58.5" customHeight="1">
      <c r="A24" s="286"/>
      <c r="C24" s="308"/>
      <c r="D24" s="308"/>
      <c r="E24" s="294"/>
      <c r="F24" s="309"/>
      <c r="G24" s="70" t="s">
        <v>171</v>
      </c>
      <c r="H24" s="20"/>
      <c r="I24" s="306"/>
      <c r="J24" s="315"/>
    </row>
    <row r="25" spans="1:10" ht="58.5" customHeight="1">
      <c r="A25" s="287"/>
      <c r="C25" s="308"/>
      <c r="D25" s="308"/>
      <c r="E25" s="294"/>
      <c r="F25" s="309"/>
      <c r="G25" s="70" t="s">
        <v>27</v>
      </c>
      <c r="H25" s="21"/>
      <c r="I25" s="306"/>
      <c r="J25" s="315"/>
    </row>
    <row r="26" spans="1:10" ht="73.900000000000006" customHeight="1">
      <c r="A26" s="287"/>
      <c r="C26" s="308"/>
      <c r="D26" s="308"/>
      <c r="E26" s="294"/>
      <c r="F26" s="309"/>
      <c r="G26" s="70" t="s">
        <v>28</v>
      </c>
      <c r="H26" s="20"/>
      <c r="I26" s="306"/>
      <c r="J26" s="316"/>
    </row>
    <row r="27" spans="1:10" ht="66" customHeight="1">
      <c r="A27" s="13">
        <f>IF(F27="",A23,IF(ISNA(VLOOKUP($F27,$F$15:$I26,4,FALSE)),1,0)+A23)</f>
        <v>0</v>
      </c>
      <c r="C27" s="307" t="s">
        <v>30</v>
      </c>
      <c r="D27" s="308"/>
      <c r="E27" s="293"/>
      <c r="F27" s="150"/>
      <c r="G27" s="70" t="s">
        <v>29</v>
      </c>
      <c r="H27" s="150"/>
      <c r="I27" s="149" t="str">
        <f>IF(J27="","",VLOOKUP(J27,基準選択肢B,2,FALSE))</f>
        <v/>
      </c>
      <c r="J27" s="148" t="str">
        <f>IF(F27="","","基準1")</f>
        <v/>
      </c>
    </row>
    <row r="28" spans="1:10" ht="66" customHeight="1">
      <c r="A28" s="13">
        <f>IF(F28="",A27,IF(ISNA(VLOOKUP($F28,$F$15:$I27,4,FALSE)),1,0)+A27)</f>
        <v>0</v>
      </c>
      <c r="C28" s="308"/>
      <c r="D28" s="308"/>
      <c r="E28" s="294"/>
      <c r="F28" s="150"/>
      <c r="G28" s="70" t="s">
        <v>29</v>
      </c>
      <c r="H28" s="150"/>
      <c r="I28" s="149" t="str">
        <f>IF(J28="","",VLOOKUP(J28,基準選択肢B,2,FALSE))</f>
        <v/>
      </c>
      <c r="J28" s="148" t="str">
        <f>IF(F28="","","基準1")</f>
        <v/>
      </c>
    </row>
    <row r="29" spans="1:10" ht="66" customHeight="1">
      <c r="A29" s="13">
        <f>IF(F29="",A28,IF(ISNA(VLOOKUP($F29,$F$15:$I28,4,FALSE)),1,0)+A28)</f>
        <v>0</v>
      </c>
      <c r="C29" s="308"/>
      <c r="D29" s="308"/>
      <c r="E29" s="294"/>
      <c r="F29" s="150"/>
      <c r="G29" s="70" t="s">
        <v>29</v>
      </c>
      <c r="H29" s="150"/>
      <c r="I29" s="149" t="str">
        <f>IF(J29="","",VLOOKUP(J29,基準選択肢B,2,FALSE))</f>
        <v/>
      </c>
      <c r="J29" s="148" t="str">
        <f>IF(F29="","","基準1")</f>
        <v/>
      </c>
    </row>
    <row r="30" spans="1:10" ht="43.5" customHeight="1">
      <c r="A30" s="284">
        <f>IF(F30="",A29,IF(ISNA(VLOOKUP($F30,$F$15:$I29,4,FALSE)),1,0)+A29)</f>
        <v>0</v>
      </c>
      <c r="C30" s="303" t="s">
        <v>127</v>
      </c>
      <c r="D30" s="304"/>
      <c r="E30" s="293"/>
      <c r="F30" s="293"/>
      <c r="G30" s="70" t="s">
        <v>31</v>
      </c>
      <c r="H30" s="150"/>
      <c r="I30" s="305" t="str">
        <f>IF(J30="","",VLOOKUP(J30,使用不可_選択肢!$A$3:$B$8,2,FALSE))</f>
        <v/>
      </c>
      <c r="J30" s="301" t="str">
        <f>IF(F30="","","基準1")</f>
        <v/>
      </c>
    </row>
    <row r="31" spans="1:10" ht="43.5" customHeight="1">
      <c r="A31" s="285"/>
      <c r="C31" s="304"/>
      <c r="D31" s="304"/>
      <c r="E31" s="294"/>
      <c r="F31" s="294"/>
      <c r="G31" s="70" t="s">
        <v>172</v>
      </c>
      <c r="H31" s="150"/>
      <c r="I31" s="306"/>
      <c r="J31" s="302"/>
    </row>
    <row r="32" spans="1:10" ht="43.5" customHeight="1">
      <c r="A32" s="284">
        <f>IF(F32="",A30,IF(ISNA(VLOOKUP($F32,$F$15:$I31,4,FALSE)),1,0)+A30)</f>
        <v>0</v>
      </c>
      <c r="C32" s="304"/>
      <c r="D32" s="304"/>
      <c r="E32" s="294"/>
      <c r="F32" s="293"/>
      <c r="G32" s="70" t="s">
        <v>31</v>
      </c>
      <c r="H32" s="150"/>
      <c r="I32" s="305" t="str">
        <f>IF(J32="","",VLOOKUP(J32,使用不可_選択肢!$A$3:$B$8,2,FALSE))</f>
        <v/>
      </c>
      <c r="J32" s="301" t="str">
        <f>IF(F32="","","基準1")</f>
        <v/>
      </c>
    </row>
    <row r="33" spans="1:10" ht="43.5" customHeight="1">
      <c r="A33" s="285"/>
      <c r="C33" s="304"/>
      <c r="D33" s="304"/>
      <c r="E33" s="294"/>
      <c r="F33" s="294"/>
      <c r="G33" s="70" t="s">
        <v>172</v>
      </c>
      <c r="H33" s="150"/>
      <c r="I33" s="306"/>
      <c r="J33" s="302"/>
    </row>
    <row r="34" spans="1:10" ht="43.5" customHeight="1">
      <c r="A34" s="284">
        <f>IF(F34="",A32,IF(ISNA(VLOOKUP($F34,$F$15:$I33,4,FALSE)),1,0)+A32)</f>
        <v>0</v>
      </c>
      <c r="C34" s="304"/>
      <c r="D34" s="304"/>
      <c r="E34" s="294"/>
      <c r="F34" s="293"/>
      <c r="G34" s="70" t="s">
        <v>31</v>
      </c>
      <c r="H34" s="150"/>
      <c r="I34" s="305" t="str">
        <f>IF(J34="","",VLOOKUP(J34,使用不可_選択肢!$A$3:$B$8,2,FALSE))</f>
        <v/>
      </c>
      <c r="J34" s="301" t="str">
        <f>IF(F34="","","基準1")</f>
        <v/>
      </c>
    </row>
    <row r="35" spans="1:10" ht="43.5" customHeight="1">
      <c r="A35" s="285"/>
      <c r="C35" s="304"/>
      <c r="D35" s="304"/>
      <c r="E35" s="294"/>
      <c r="F35" s="294"/>
      <c r="G35" s="70" t="s">
        <v>172</v>
      </c>
      <c r="H35" s="150"/>
      <c r="I35" s="306"/>
      <c r="J35" s="302"/>
    </row>
    <row r="36" spans="1:10" ht="51" customHeight="1">
      <c r="A36" s="284">
        <f>IF(F36="",A34,IF(ISNA(VLOOKUP($F36,$F$15:$I35,4,FALSE)),1,0)+A34)</f>
        <v>0</v>
      </c>
      <c r="C36" s="303" t="s">
        <v>169</v>
      </c>
      <c r="D36" s="304"/>
      <c r="E36" s="293"/>
      <c r="F36" s="293"/>
      <c r="G36" s="70" t="s">
        <v>173</v>
      </c>
      <c r="H36" s="150"/>
      <c r="I36" s="289" t="str">
        <f>IF(J36="","",VLOOKUP(J36,使用不可_選択肢!$A$3:$B$8,2,FALSE))</f>
        <v/>
      </c>
      <c r="J36" s="291" t="str">
        <f>IF(F36="","",IF(H37="データ管理又は統計・解析のみ関与あり","基準1と8",IF(H37="無し","基準1と8",IF(H37="データ管理又は統計・解析以外に関与あり","基準8を満たさない",""))))</f>
        <v/>
      </c>
    </row>
    <row r="37" spans="1:10" ht="73.900000000000006" customHeight="1">
      <c r="A37" s="285"/>
      <c r="C37" s="304"/>
      <c r="D37" s="304"/>
      <c r="E37" s="294"/>
      <c r="F37" s="294"/>
      <c r="G37" s="70" t="s">
        <v>174</v>
      </c>
      <c r="H37" s="150"/>
      <c r="I37" s="290"/>
      <c r="J37" s="292"/>
    </row>
    <row r="38" spans="1:10" ht="51" customHeight="1">
      <c r="A38" s="284">
        <f>IF(F38="",A36,IF(ISNA(VLOOKUP($F38,$F$15:$I37,4,FALSE)),1,0)+A36)</f>
        <v>0</v>
      </c>
      <c r="C38" s="304"/>
      <c r="D38" s="304"/>
      <c r="E38" s="294"/>
      <c r="F38" s="293"/>
      <c r="G38" s="70" t="s">
        <v>173</v>
      </c>
      <c r="H38" s="150"/>
      <c r="I38" s="289" t="str">
        <f>IF(J38="","",VLOOKUP(J38,使用不可_選択肢!$A$3:$B$8,2,FALSE))</f>
        <v/>
      </c>
      <c r="J38" s="291" t="str">
        <f>IF(F38="","",IF(H39="データ管理又は統計・解析のみ関与あり","基準1と8",IF(H39="無し","基準1と8",IF(H39="データ管理又は統計・解析以外に関与あり","基準8を満たさない",""))))</f>
        <v/>
      </c>
    </row>
    <row r="39" spans="1:10" ht="73.900000000000006" customHeight="1">
      <c r="A39" s="285"/>
      <c r="C39" s="304"/>
      <c r="D39" s="304"/>
      <c r="E39" s="294"/>
      <c r="F39" s="294"/>
      <c r="G39" s="70" t="s">
        <v>174</v>
      </c>
      <c r="H39" s="150"/>
      <c r="I39" s="290"/>
      <c r="J39" s="292"/>
    </row>
    <row r="40" spans="1:10" ht="51" customHeight="1">
      <c r="A40" s="284">
        <f>IF(F40="",A38,IF(ISNA(VLOOKUP($F40,$F$15:$I39,4,FALSE)),1,0)+A38)</f>
        <v>0</v>
      </c>
      <c r="C40" s="304"/>
      <c r="D40" s="304"/>
      <c r="E40" s="294"/>
      <c r="F40" s="293"/>
      <c r="G40" s="70" t="s">
        <v>173</v>
      </c>
      <c r="H40" s="150"/>
      <c r="I40" s="289" t="str">
        <f>IF(J40="","",VLOOKUP(J40,使用不可_選択肢!$A$3:$B$8,2,FALSE))</f>
        <v/>
      </c>
      <c r="J40" s="291" t="str">
        <f>IF(F40="","",IF(H41="データ管理又は統計・解析のみ関与あり","基準1と8",IF(H41="無し","基準1と8",IF(H41="データ管理又は統計・解析以外に関与あり","基準8を満たさない",""))))</f>
        <v/>
      </c>
    </row>
    <row r="41" spans="1:10" ht="73.900000000000006" customHeight="1">
      <c r="A41" s="285"/>
      <c r="C41" s="304"/>
      <c r="D41" s="304"/>
      <c r="E41" s="294"/>
      <c r="F41" s="294"/>
      <c r="G41" s="70" t="s">
        <v>174</v>
      </c>
      <c r="H41" s="150"/>
      <c r="I41" s="290"/>
      <c r="J41" s="292"/>
    </row>
  </sheetData>
  <sheetProtection sheet="1" formatCells="0" selectLockedCells="1"/>
  <mergeCells count="59">
    <mergeCell ref="C3:C4"/>
    <mergeCell ref="D3:F4"/>
    <mergeCell ref="C6:F7"/>
    <mergeCell ref="G9:H9"/>
    <mergeCell ref="C9:D9"/>
    <mergeCell ref="I9:J9"/>
    <mergeCell ref="I7:J7"/>
    <mergeCell ref="J15:J18"/>
    <mergeCell ref="J19:J22"/>
    <mergeCell ref="J23:J26"/>
    <mergeCell ref="C10:D14"/>
    <mergeCell ref="E10:E14"/>
    <mergeCell ref="G10:G14"/>
    <mergeCell ref="C15:D26"/>
    <mergeCell ref="E15:E26"/>
    <mergeCell ref="F15:F18"/>
    <mergeCell ref="C27:D29"/>
    <mergeCell ref="E27:E29"/>
    <mergeCell ref="I15:I18"/>
    <mergeCell ref="I19:I22"/>
    <mergeCell ref="I23:I26"/>
    <mergeCell ref="F19:F22"/>
    <mergeCell ref="F23:F26"/>
    <mergeCell ref="I36:I37"/>
    <mergeCell ref="J36:J37"/>
    <mergeCell ref="F38:F39"/>
    <mergeCell ref="C30:D35"/>
    <mergeCell ref="E30:E35"/>
    <mergeCell ref="F30:F31"/>
    <mergeCell ref="F32:F33"/>
    <mergeCell ref="F34:F35"/>
    <mergeCell ref="I30:I31"/>
    <mergeCell ref="I32:I33"/>
    <mergeCell ref="I34:I35"/>
    <mergeCell ref="C1:I1"/>
    <mergeCell ref="I38:I39"/>
    <mergeCell ref="J38:J39"/>
    <mergeCell ref="F40:F41"/>
    <mergeCell ref="I40:I41"/>
    <mergeCell ref="J40:J41"/>
    <mergeCell ref="I3:J3"/>
    <mergeCell ref="I4:J4"/>
    <mergeCell ref="I5:J5"/>
    <mergeCell ref="I6:J6"/>
    <mergeCell ref="J30:J31"/>
    <mergeCell ref="J32:J33"/>
    <mergeCell ref="J34:J35"/>
    <mergeCell ref="C36:D41"/>
    <mergeCell ref="E36:E41"/>
    <mergeCell ref="F36:F37"/>
    <mergeCell ref="A36:A37"/>
    <mergeCell ref="A38:A39"/>
    <mergeCell ref="A40:A41"/>
    <mergeCell ref="A15:A18"/>
    <mergeCell ref="A19:A22"/>
    <mergeCell ref="A23:A26"/>
    <mergeCell ref="A30:A31"/>
    <mergeCell ref="A32:A33"/>
    <mergeCell ref="A34:A35"/>
  </mergeCells>
  <phoneticPr fontId="4"/>
  <conditionalFormatting sqref="I4:I6">
    <cfRule type="expression" dxfId="1551" priority="94">
      <formula>I4=""</formula>
    </cfRule>
  </conditionalFormatting>
  <conditionalFormatting sqref="D3">
    <cfRule type="expression" dxfId="1550" priority="95">
      <formula>$D$3=""</formula>
    </cfRule>
  </conditionalFormatting>
  <conditionalFormatting sqref="E10:E41">
    <cfRule type="expression" dxfId="1549" priority="91">
      <formula>E10=""</formula>
    </cfRule>
  </conditionalFormatting>
  <conditionalFormatting sqref="I3">
    <cfRule type="expression" dxfId="1548" priority="90">
      <formula>I3=""</formula>
    </cfRule>
  </conditionalFormatting>
  <conditionalFormatting sqref="F10:F14">
    <cfRule type="expression" dxfId="1547" priority="87">
      <formula>$E$10=""</formula>
    </cfRule>
    <cfRule type="expression" dxfId="1546" priority="88">
      <formula>$E$10="いいえ"</formula>
    </cfRule>
    <cfRule type="expression" dxfId="1545" priority="89">
      <formula>F10=""</formula>
    </cfRule>
  </conditionalFormatting>
  <conditionalFormatting sqref="H10:H14">
    <cfRule type="expression" dxfId="1544" priority="85">
      <formula>$F10=""</formula>
    </cfRule>
    <cfRule type="expression" dxfId="1543" priority="86">
      <formula>H10=""</formula>
    </cfRule>
  </conditionalFormatting>
  <conditionalFormatting sqref="F15:F26">
    <cfRule type="expression" dxfId="1542" priority="82">
      <formula>$E$15=""</formula>
    </cfRule>
    <cfRule type="expression" dxfId="1541" priority="83">
      <formula>$E$15="いいえ"</formula>
    </cfRule>
    <cfRule type="expression" dxfId="1540" priority="84">
      <formula>F15=""</formula>
    </cfRule>
  </conditionalFormatting>
  <conditionalFormatting sqref="G10:G14">
    <cfRule type="expression" dxfId="1539" priority="81">
      <formula>$E$10="いいえ"</formula>
    </cfRule>
  </conditionalFormatting>
  <conditionalFormatting sqref="G15:G26">
    <cfRule type="expression" dxfId="1538" priority="80">
      <formula>$E$15="いいえ"</formula>
    </cfRule>
  </conditionalFormatting>
  <conditionalFormatting sqref="H16">
    <cfRule type="expression" dxfId="1537" priority="70">
      <formula>$F15=""</formula>
    </cfRule>
    <cfRule type="expression" dxfId="1536" priority="71">
      <formula>H16=""</formula>
    </cfRule>
  </conditionalFormatting>
  <conditionalFormatting sqref="H18">
    <cfRule type="expression" dxfId="1535" priority="69">
      <formula>$F15=""</formula>
    </cfRule>
    <cfRule type="expression" dxfId="1534" priority="78">
      <formula>H18=""</formula>
    </cfRule>
    <cfRule type="expression" dxfId="1533" priority="79">
      <formula>$H18="法32条に基づく必要な契約を締結する予定はない"</formula>
    </cfRule>
  </conditionalFormatting>
  <conditionalFormatting sqref="H15">
    <cfRule type="expression" dxfId="1532" priority="73">
      <formula>$F15=""</formula>
    </cfRule>
  </conditionalFormatting>
  <conditionalFormatting sqref="H17">
    <cfRule type="expression" dxfId="1531" priority="75">
      <formula>$F15=""</formula>
    </cfRule>
    <cfRule type="expression" dxfId="1530" priority="76">
      <formula>H17=""</formula>
    </cfRule>
  </conditionalFormatting>
  <conditionalFormatting sqref="H15">
    <cfRule type="expression" dxfId="1529" priority="74">
      <formula>H15=""</formula>
    </cfRule>
  </conditionalFormatting>
  <conditionalFormatting sqref="H15">
    <cfRule type="expression" dxfId="1528" priority="77" stopIfTrue="1">
      <formula>$H15="その他"</formula>
    </cfRule>
  </conditionalFormatting>
  <conditionalFormatting sqref="H16">
    <cfRule type="expression" dxfId="1527" priority="72" stopIfTrue="1">
      <formula>$H18="間接"</formula>
    </cfRule>
  </conditionalFormatting>
  <conditionalFormatting sqref="H20">
    <cfRule type="expression" dxfId="1526" priority="48">
      <formula>$F19=""</formula>
    </cfRule>
    <cfRule type="expression" dxfId="1525" priority="49">
      <formula>H20=""</formula>
    </cfRule>
  </conditionalFormatting>
  <conditionalFormatting sqref="H22">
    <cfRule type="expression" dxfId="1524" priority="47">
      <formula>$F19=""</formula>
    </cfRule>
    <cfRule type="expression" dxfId="1523" priority="56">
      <formula>H22=""</formula>
    </cfRule>
    <cfRule type="expression" dxfId="1522" priority="57">
      <formula>$H22="法32条に基づく必要な契約を締結する予定はない"</formula>
    </cfRule>
  </conditionalFormatting>
  <conditionalFormatting sqref="H19">
    <cfRule type="expression" dxfId="1521" priority="51">
      <formula>$F19=""</formula>
    </cfRule>
  </conditionalFormatting>
  <conditionalFormatting sqref="H21">
    <cfRule type="expression" dxfId="1520" priority="53">
      <formula>$F19=""</formula>
    </cfRule>
    <cfRule type="expression" dxfId="1519" priority="54">
      <formula>H21=""</formula>
    </cfRule>
  </conditionalFormatting>
  <conditionalFormatting sqref="H19">
    <cfRule type="expression" dxfId="1518" priority="52">
      <formula>H19=""</formula>
    </cfRule>
  </conditionalFormatting>
  <conditionalFormatting sqref="H19">
    <cfRule type="expression" dxfId="1517" priority="55" stopIfTrue="1">
      <formula>$H19="その他"</formula>
    </cfRule>
  </conditionalFormatting>
  <conditionalFormatting sqref="H20">
    <cfRule type="expression" dxfId="1516" priority="50" stopIfTrue="1">
      <formula>$H22="間接"</formula>
    </cfRule>
  </conditionalFormatting>
  <conditionalFormatting sqref="H24">
    <cfRule type="expression" dxfId="1515" priority="37">
      <formula>$F23=""</formula>
    </cfRule>
    <cfRule type="expression" dxfId="1514" priority="38">
      <formula>H24=""</formula>
    </cfRule>
  </conditionalFormatting>
  <conditionalFormatting sqref="H26">
    <cfRule type="expression" dxfId="1513" priority="36">
      <formula>$F23=""</formula>
    </cfRule>
    <cfRule type="expression" dxfId="1512" priority="45">
      <formula>H26=""</formula>
    </cfRule>
    <cfRule type="expression" dxfId="1511" priority="46">
      <formula>$H26="法32条に基づく必要な契約を締結する予定はない"</formula>
    </cfRule>
  </conditionalFormatting>
  <conditionalFormatting sqref="H23">
    <cfRule type="expression" dxfId="1510" priority="40">
      <formula>$F23=""</formula>
    </cfRule>
  </conditionalFormatting>
  <conditionalFormatting sqref="H25">
    <cfRule type="expression" dxfId="1509" priority="42">
      <formula>$F23=""</formula>
    </cfRule>
    <cfRule type="expression" dxfId="1508" priority="43">
      <formula>H25=""</formula>
    </cfRule>
  </conditionalFormatting>
  <conditionalFormatting sqref="H23">
    <cfRule type="expression" dxfId="1507" priority="41">
      <formula>H23=""</formula>
    </cfRule>
  </conditionalFormatting>
  <conditionalFormatting sqref="H23">
    <cfRule type="expression" dxfId="1506" priority="44" stopIfTrue="1">
      <formula>$H23="その他"</formula>
    </cfRule>
  </conditionalFormatting>
  <conditionalFormatting sqref="H24">
    <cfRule type="expression" dxfId="1505" priority="39" stopIfTrue="1">
      <formula>$H26="間接"</formula>
    </cfRule>
  </conditionalFormatting>
  <conditionalFormatting sqref="I15:J18">
    <cfRule type="expression" dxfId="1504" priority="34">
      <formula>$F15=""</formula>
    </cfRule>
    <cfRule type="expression" dxfId="1503" priority="35">
      <formula>$J$15="！基準2"</formula>
    </cfRule>
  </conditionalFormatting>
  <conditionalFormatting sqref="I19:J26">
    <cfRule type="expression" dxfId="1502" priority="32">
      <formula>$F19=""</formula>
    </cfRule>
    <cfRule type="expression" dxfId="1501" priority="33">
      <formula>$J19="！基準2"</formula>
    </cfRule>
  </conditionalFormatting>
  <conditionalFormatting sqref="F27:F29">
    <cfRule type="expression" dxfId="1500" priority="29">
      <formula>$E$27="いいえ"</formula>
    </cfRule>
    <cfRule type="expression" dxfId="1499" priority="30">
      <formula>$E$27=""</formula>
    </cfRule>
    <cfRule type="expression" dxfId="1498" priority="31">
      <formula>F27=""</formula>
    </cfRule>
  </conditionalFormatting>
  <conditionalFormatting sqref="G27:G29">
    <cfRule type="expression" dxfId="1497" priority="28">
      <formula>$E$27="いいえ"</formula>
    </cfRule>
  </conditionalFormatting>
  <conditionalFormatting sqref="H27:H29">
    <cfRule type="expression" dxfId="1496" priority="26">
      <formula>$F27=""</formula>
    </cfRule>
    <cfRule type="expression" dxfId="1495" priority="27">
      <formula>H27=""</formula>
    </cfRule>
  </conditionalFormatting>
  <conditionalFormatting sqref="I27:J29">
    <cfRule type="expression" dxfId="1494" priority="25">
      <formula>$F27=""</formula>
    </cfRule>
  </conditionalFormatting>
  <conditionalFormatting sqref="F30:F35">
    <cfRule type="expression" dxfId="1493" priority="22">
      <formula>$E$30=""</formula>
    </cfRule>
    <cfRule type="expression" dxfId="1492" priority="23">
      <formula>$E$30="いいえ"</formula>
    </cfRule>
    <cfRule type="expression" dxfId="1491" priority="24">
      <formula>$F30=""</formula>
    </cfRule>
  </conditionalFormatting>
  <conditionalFormatting sqref="F36:F41">
    <cfRule type="expression" dxfId="1490" priority="19">
      <formula>$E$36=""</formula>
    </cfRule>
    <cfRule type="expression" dxfId="1489" priority="20">
      <formula>$E$36="いいえ"</formula>
    </cfRule>
    <cfRule type="expression" dxfId="1488" priority="21">
      <formula>$F36=""</formula>
    </cfRule>
  </conditionalFormatting>
  <conditionalFormatting sqref="G30:G35">
    <cfRule type="expression" dxfId="1487" priority="18">
      <formula>$E$30="いいえ"</formula>
    </cfRule>
  </conditionalFormatting>
  <conditionalFormatting sqref="G36:G41">
    <cfRule type="expression" dxfId="1486" priority="17">
      <formula>$E$36="いいえ"</formula>
    </cfRule>
  </conditionalFormatting>
  <conditionalFormatting sqref="H30 H32 H34 H38 H40">
    <cfRule type="expression" dxfId="1485" priority="14">
      <formula>$F30=""</formula>
    </cfRule>
    <cfRule type="expression" dxfId="1484" priority="16">
      <formula>$H30=""</formula>
    </cfRule>
  </conditionalFormatting>
  <conditionalFormatting sqref="H31 H33 H35 H39 H41">
    <cfRule type="expression" dxfId="1483" priority="1">
      <formula>F30=""</formula>
    </cfRule>
    <cfRule type="expression" dxfId="1482" priority="2">
      <formula>$H31=""</formula>
    </cfRule>
  </conditionalFormatting>
  <conditionalFormatting sqref="I30:J35">
    <cfRule type="expression" dxfId="1481" priority="10">
      <formula>$F30=""</formula>
    </cfRule>
  </conditionalFormatting>
  <conditionalFormatting sqref="H36">
    <cfRule type="expression" dxfId="1480" priority="8">
      <formula>$F36=""</formula>
    </cfRule>
    <cfRule type="expression" dxfId="1479" priority="9">
      <formula>$H36=""</formula>
    </cfRule>
  </conditionalFormatting>
  <conditionalFormatting sqref="H37">
    <cfRule type="expression" dxfId="1478" priority="3">
      <formula>F36=""</formula>
    </cfRule>
    <cfRule type="expression" dxfId="1477" priority="6">
      <formula>$H37=""</formula>
    </cfRule>
    <cfRule type="expression" dxfId="1476" priority="7" stopIfTrue="1">
      <formula>H37="データ管理又は統計・解析以外に関与あり"</formula>
    </cfRule>
  </conditionalFormatting>
  <conditionalFormatting sqref="I36:J41">
    <cfRule type="expression" dxfId="1475" priority="4">
      <formula>$F36=""</formula>
    </cfRule>
    <cfRule type="expression" dxfId="1474" priority="5">
      <formula>$J36="基準8を満たさない"</formula>
    </cfRule>
  </conditionalFormatting>
  <conditionalFormatting sqref="H39">
    <cfRule type="expression" dxfId="1473" priority="13" stopIfTrue="1">
      <formula>H39="データ管理又は統計・解析以外に関与あり"</formula>
    </cfRule>
  </conditionalFormatting>
  <conditionalFormatting sqref="H41">
    <cfRule type="expression" dxfId="1472" priority="11" stopIfTrue="1">
      <formula>$H$41="データ管理又は統計・解析以外に関与あり"</formula>
    </cfRule>
  </conditionalFormatting>
  <dataValidations count="6">
    <dataValidation type="list" allowBlank="1" showInputMessage="1" showErrorMessage="1" sqref="E10:E41" xr:uid="{630AF80A-0CC3-4B94-97B4-EF6B70C71009}">
      <formula1>"はい,いいえ"</formula1>
    </dataValidation>
    <dataValidation type="list" allowBlank="1" showInputMessage="1" sqref="H15 H19 H23" xr:uid="{B43578C3-0EC2-43BC-9348-D5FDE13978EE}">
      <formula1>"共同研究(臨床研究),受託研究,学術指導,研究助成金,寄附金,その他"</formula1>
    </dataValidation>
    <dataValidation type="list" allowBlank="1" showInputMessage="1" sqref="H16 H20 H24" xr:uid="{DEF2848A-CF6D-49DD-9192-FFB144246F57}">
      <formula1>"直接,間接"</formula1>
    </dataValidation>
    <dataValidation type="list" allowBlank="1" showInputMessage="1" showErrorMessage="1" sqref="H18 H22 H26" xr:uid="{B2F93345-1359-4AC5-B4FB-4715BE37CC31}">
      <formula1>"法32条に基づく必要な契約はない,法32条に基づき必要な契約は締結済み,法32条に基づき必要な契約は締結準備中,法32条に基づく必要な契約を締結する予定はない"</formula1>
    </dataValidation>
    <dataValidation type="list" allowBlank="1" showInputMessage="1" showErrorMessage="1" error="有か無でお答えください" sqref="H31 H33 H35" xr:uid="{F3B5AB1C-AD1A-4209-87BC-D6C74D326E9C}">
      <formula1>"有,無"</formula1>
    </dataValidation>
    <dataValidation type="list" allowBlank="1" showInputMessage="1" showErrorMessage="1" error="有か無でお答えください" sqref="H37 H39 H41" xr:uid="{517D46FC-9FB8-4E5B-B44D-2EE78E7AADEC}">
      <formula1>"無し,データ管理又は統計・解析のみ関与あり,データ管理又は統計・解析以外に関与あり"</formula1>
    </dataValidation>
  </dataValidations>
  <printOptions horizontalCentered="1"/>
  <pageMargins left="0.31496062992125984" right="0.31496062992125984" top="0.74803149606299213" bottom="0.55118110236220474" header="0.31496062992125984" footer="0.31496062992125984"/>
  <pageSetup paperSize="8" scale="55" orientation="portrait" cellComments="asDisplayed"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A396-A78E-444E-8926-2A47136E5DE5}">
  <sheetPr codeName="Sheet10">
    <tabColor rgb="FFFF66FF"/>
  </sheetPr>
  <dimension ref="C1:N187"/>
  <sheetViews>
    <sheetView showGridLines="0" view="pageBreakPreview" zoomScale="60" zoomScaleNormal="71" zoomScalePageLayoutView="71" workbookViewId="0">
      <selection activeCell="M4" sqref="M4"/>
    </sheetView>
  </sheetViews>
  <sheetFormatPr defaultColWidth="8.875" defaultRowHeight="18.75"/>
  <cols>
    <col min="1" max="1" customWidth="true" style="42" width="2.0"/>
    <col min="2" max="2" customWidth="true" style="42" width="2.125"/>
    <col min="3" max="3" customWidth="true" style="44" width="29.0"/>
    <col min="4" max="4" customWidth="true" style="44" width="44.625"/>
    <col min="5" max="5" customWidth="true" style="44" width="7.625"/>
    <col min="6" max="6" customWidth="true" style="44" width="21.875"/>
    <col min="7" max="7" customWidth="true" style="44" width="9.5"/>
    <col min="8" max="8" customWidth="true" style="44" width="16.25"/>
    <col min="9" max="9" customWidth="true" style="43" width="24.0"/>
    <col min="10" max="10" customWidth="true" style="43" width="9.5"/>
    <col min="11" max="11" customWidth="true" style="43" width="16.25"/>
    <col min="12" max="12" customWidth="true" style="43" width="24.375"/>
    <col min="13" max="13" customWidth="true" style="43" width="70.75"/>
    <col min="14" max="14" customWidth="true" style="42" width="10.625"/>
    <col min="15" max="16384" style="42" width="8.875"/>
  </cols>
  <sheetData>
    <row r="1" spans="3:14" ht="49.5" customHeight="1">
      <c r="C1" s="216"/>
      <c r="D1" s="216"/>
      <c r="E1" s="216"/>
      <c r="F1" s="336" t="s">
        <v>229</v>
      </c>
      <c r="G1" s="336"/>
      <c r="H1" s="336"/>
      <c r="I1" s="336"/>
      <c r="J1" s="336"/>
      <c r="K1" s="336"/>
      <c r="L1" s="336"/>
      <c r="M1" s="217" t="s">
        <v>242</v>
      </c>
      <c r="N1" s="216"/>
    </row>
    <row r="2" spans="3:14" ht="42.75" customHeight="1">
      <c r="C2" s="218" t="s">
        <v>62</v>
      </c>
      <c r="D2" s="219"/>
      <c r="E2" s="220"/>
      <c r="F2" s="220"/>
      <c r="G2" s="220"/>
      <c r="H2" s="220"/>
      <c r="I2" s="220"/>
      <c r="J2" s="220"/>
      <c r="K2" s="220"/>
      <c r="L2" s="220"/>
      <c r="M2" s="217"/>
      <c r="N2" s="220"/>
    </row>
    <row r="3" spans="3:14" ht="42.75" customHeight="1">
      <c r="C3" s="46" t="s">
        <v>130</v>
      </c>
      <c r="D3" s="46"/>
      <c r="E3" s="221"/>
      <c r="F3" s="221"/>
      <c r="G3" s="221"/>
      <c r="H3" s="221"/>
      <c r="I3" s="221"/>
      <c r="J3" s="221"/>
      <c r="K3" s="221"/>
      <c r="L3" s="221"/>
      <c r="M3" s="221"/>
      <c r="N3" s="222"/>
    </row>
    <row r="4" spans="3:14" ht="36.75" customHeight="1">
      <c r="C4" s="223"/>
      <c r="D4" s="223"/>
      <c r="E4" s="223"/>
      <c r="F4" s="223"/>
      <c r="G4" s="223"/>
      <c r="K4" s="337" t="s">
        <v>61</v>
      </c>
      <c r="L4" s="338"/>
      <c r="M4" s="252"/>
    </row>
    <row r="5" spans="3:14" ht="36.75" customHeight="1">
      <c r="C5" s="339" t="s">
        <v>126</v>
      </c>
      <c r="D5" s="341" t="str">
        <f>IF(様式A!B10="","",様式A!B10)</f>
        <v/>
      </c>
      <c r="E5" s="342"/>
      <c r="F5" s="342"/>
      <c r="G5" s="342"/>
      <c r="H5" s="342"/>
      <c r="I5" s="342"/>
      <c r="K5" s="337" t="s">
        <v>60</v>
      </c>
      <c r="L5" s="338"/>
      <c r="M5" s="253"/>
    </row>
    <row r="6" spans="3:14" ht="36.75" customHeight="1">
      <c r="C6" s="340"/>
      <c r="D6" s="343"/>
      <c r="E6" s="343"/>
      <c r="F6" s="343"/>
      <c r="G6" s="343"/>
      <c r="H6" s="343"/>
      <c r="I6" s="343"/>
      <c r="K6" s="337" t="s">
        <v>59</v>
      </c>
      <c r="L6" s="344"/>
      <c r="M6" s="253"/>
    </row>
    <row r="7" spans="3:14" ht="36.75" customHeight="1">
      <c r="J7" s="44"/>
      <c r="K7" s="337" t="s">
        <v>182</v>
      </c>
      <c r="L7" s="344"/>
      <c r="M7" s="253"/>
    </row>
    <row r="8" spans="3:14" ht="45.75" customHeight="1">
      <c r="C8" s="224" t="s">
        <v>213</v>
      </c>
      <c r="D8" s="225"/>
      <c r="E8" s="226"/>
      <c r="F8" s="226"/>
      <c r="G8" s="223"/>
      <c r="H8" s="227"/>
      <c r="I8" s="227"/>
      <c r="J8" s="227"/>
      <c r="K8" s="227"/>
      <c r="L8" s="228"/>
      <c r="M8" s="229"/>
      <c r="N8" s="230"/>
    </row>
    <row r="9" spans="3:14" ht="40.5" customHeight="1">
      <c r="C9" s="231" t="s">
        <v>18</v>
      </c>
      <c r="D9" s="231" t="s">
        <v>19</v>
      </c>
      <c r="E9" s="42"/>
      <c r="F9" s="345" t="s">
        <v>18</v>
      </c>
      <c r="G9" s="300"/>
      <c r="H9" s="345" t="s">
        <v>19</v>
      </c>
      <c r="I9" s="346"/>
      <c r="J9" s="300"/>
      <c r="L9" s="232"/>
      <c r="M9" s="233" t="s">
        <v>214</v>
      </c>
      <c r="N9" s="230"/>
    </row>
    <row r="10" spans="3:14" ht="26.25" customHeight="1">
      <c r="C10" s="211"/>
      <c r="D10" s="234"/>
      <c r="E10" s="42"/>
      <c r="F10" s="332"/>
      <c r="G10" s="333"/>
      <c r="H10" s="334"/>
      <c r="I10" s="335"/>
      <c r="J10" s="296"/>
      <c r="L10" s="228"/>
      <c r="M10" s="329"/>
      <c r="N10" s="230"/>
    </row>
    <row r="11" spans="3:14" ht="26.25" customHeight="1">
      <c r="C11" s="211"/>
      <c r="D11" s="234"/>
      <c r="E11" s="42"/>
      <c r="F11" s="332"/>
      <c r="G11" s="333"/>
      <c r="H11" s="334"/>
      <c r="I11" s="335"/>
      <c r="J11" s="296"/>
      <c r="L11" s="228"/>
      <c r="M11" s="330"/>
      <c r="N11" s="230"/>
    </row>
    <row r="12" spans="3:14" ht="26.25" customHeight="1">
      <c r="C12" s="211"/>
      <c r="D12" s="234"/>
      <c r="E12" s="42"/>
      <c r="F12" s="332"/>
      <c r="G12" s="333"/>
      <c r="H12" s="334"/>
      <c r="I12" s="335"/>
      <c r="J12" s="296"/>
      <c r="L12" s="228"/>
      <c r="M12" s="330"/>
      <c r="N12" s="230"/>
    </row>
    <row r="13" spans="3:14" ht="26.25" customHeight="1">
      <c r="C13" s="211"/>
      <c r="D13" s="234"/>
      <c r="E13" s="42"/>
      <c r="F13" s="332"/>
      <c r="G13" s="333"/>
      <c r="H13" s="334"/>
      <c r="I13" s="335"/>
      <c r="J13" s="296"/>
      <c r="L13" s="228"/>
      <c r="M13" s="331"/>
      <c r="N13" s="230"/>
    </row>
    <row r="14" spans="3:14" ht="26.25" customHeight="1">
      <c r="C14" s="211"/>
      <c r="D14" s="234"/>
      <c r="E14" s="42"/>
      <c r="F14" s="332"/>
      <c r="G14" s="333"/>
      <c r="H14" s="334"/>
      <c r="I14" s="335"/>
      <c r="J14" s="296"/>
      <c r="L14" s="228"/>
      <c r="M14" s="235"/>
      <c r="N14" s="230"/>
    </row>
    <row r="15" spans="3:14" ht="26.25" customHeight="1">
      <c r="C15" s="211"/>
      <c r="D15" s="234"/>
      <c r="E15" s="42"/>
      <c r="F15" s="332"/>
      <c r="G15" s="333"/>
      <c r="H15" s="334"/>
      <c r="I15" s="335"/>
      <c r="J15" s="296"/>
      <c r="L15" s="228"/>
      <c r="M15" s="235"/>
      <c r="N15" s="230"/>
    </row>
    <row r="16" spans="3:14" ht="26.25" customHeight="1">
      <c r="C16" s="211"/>
      <c r="D16" s="234"/>
      <c r="E16" s="42"/>
      <c r="F16" s="332"/>
      <c r="G16" s="333"/>
      <c r="H16" s="334"/>
      <c r="I16" s="335"/>
      <c r="J16" s="296"/>
      <c r="L16" s="228"/>
      <c r="M16" s="235"/>
      <c r="N16" s="230"/>
    </row>
    <row r="17" spans="3:14" ht="26.25" customHeight="1">
      <c r="C17" s="211"/>
      <c r="D17" s="234"/>
      <c r="E17" s="42"/>
      <c r="F17" s="332"/>
      <c r="G17" s="333"/>
      <c r="H17" s="334"/>
      <c r="I17" s="335"/>
      <c r="J17" s="296"/>
      <c r="L17" s="227"/>
      <c r="M17" s="235"/>
      <c r="N17" s="236"/>
    </row>
    <row r="18" spans="3:14" s="44" customFormat="1" ht="37.5" customHeight="1">
      <c r="C18" s="47" t="s">
        <v>64</v>
      </c>
      <c r="D18" s="46"/>
      <c r="E18" s="46"/>
      <c r="F18" s="46"/>
      <c r="G18" s="46"/>
      <c r="H18" s="46"/>
      <c r="I18" s="46"/>
      <c r="J18" s="46"/>
      <c r="K18" s="46"/>
      <c r="L18" s="227"/>
      <c r="M18" s="227"/>
      <c r="N18" s="237"/>
    </row>
    <row r="19" spans="3:14" ht="30.75" customHeight="1">
      <c r="C19" s="371" t="s">
        <v>175</v>
      </c>
      <c r="D19" s="372"/>
      <c r="E19" s="373"/>
      <c r="F19" s="238" t="s">
        <v>55</v>
      </c>
      <c r="G19" s="349" t="str">
        <f>IF(様式B!F10="","",様式B!F10)</f>
        <v/>
      </c>
      <c r="H19" s="349"/>
      <c r="I19" s="349"/>
      <c r="J19" s="347" t="str">
        <f>IF(G19="","","本研究対象薬剤・機器名："&amp;様式B!H10)</f>
        <v/>
      </c>
      <c r="K19" s="348"/>
      <c r="L19" s="348"/>
      <c r="M19" s="348"/>
    </row>
    <row r="20" spans="3:14" ht="30.75" customHeight="1">
      <c r="C20" s="374"/>
      <c r="D20" s="375"/>
      <c r="E20" s="376"/>
      <c r="F20" s="238" t="s">
        <v>58</v>
      </c>
      <c r="G20" s="349" t="str">
        <f>IF(様式B!F11="","",様式B!F11)</f>
        <v/>
      </c>
      <c r="H20" s="349"/>
      <c r="I20" s="349"/>
      <c r="J20" s="347" t="str">
        <f>IF(G20="","","本研究対象薬剤・機器名："&amp;様式B!H11)</f>
        <v/>
      </c>
      <c r="K20" s="348"/>
      <c r="L20" s="348"/>
      <c r="M20" s="348"/>
    </row>
    <row r="21" spans="3:14" ht="30.75" customHeight="1">
      <c r="C21" s="374"/>
      <c r="D21" s="375"/>
      <c r="E21" s="376"/>
      <c r="F21" s="238" t="s">
        <v>57</v>
      </c>
      <c r="G21" s="349" t="str">
        <f>IF(様式B!F12="","",様式B!F12)</f>
        <v/>
      </c>
      <c r="H21" s="349"/>
      <c r="I21" s="349"/>
      <c r="J21" s="347" t="str">
        <f>IF(G21="","","本研究対象薬剤・機器名："&amp;様式B!H12)</f>
        <v/>
      </c>
      <c r="K21" s="348"/>
      <c r="L21" s="348"/>
      <c r="M21" s="348"/>
    </row>
    <row r="22" spans="3:14" ht="30.75" customHeight="1">
      <c r="C22" s="374"/>
      <c r="D22" s="375"/>
      <c r="E22" s="376"/>
      <c r="F22" s="238" t="s">
        <v>56</v>
      </c>
      <c r="G22" s="349" t="str">
        <f>IF(様式B!F13="","",様式B!F13)</f>
        <v/>
      </c>
      <c r="H22" s="349"/>
      <c r="I22" s="349"/>
      <c r="J22" s="347" t="str">
        <f>IF(G22="","","本研究対象薬剤・機器名："&amp;様式B!H13)</f>
        <v/>
      </c>
      <c r="K22" s="348"/>
      <c r="L22" s="348"/>
      <c r="M22" s="348"/>
    </row>
    <row r="23" spans="3:14" ht="30.75" customHeight="1">
      <c r="C23" s="374"/>
      <c r="D23" s="375"/>
      <c r="E23" s="376"/>
      <c r="F23" s="238" t="s">
        <v>65</v>
      </c>
      <c r="G23" s="349" t="str">
        <f>IF(様式B!F14="","",様式B!F14)</f>
        <v/>
      </c>
      <c r="H23" s="349"/>
      <c r="I23" s="349"/>
      <c r="J23" s="347" t="str">
        <f>IF(G23="","","本研究対象薬剤・機器名："&amp;様式B!H14)</f>
        <v/>
      </c>
      <c r="K23" s="348"/>
      <c r="L23" s="348"/>
      <c r="M23" s="348"/>
    </row>
    <row r="24" spans="3:14" ht="30.75" customHeight="1">
      <c r="C24" s="374"/>
      <c r="D24" s="375"/>
      <c r="E24" s="376"/>
      <c r="F24" s="238" t="s">
        <v>66</v>
      </c>
      <c r="G24" s="349"/>
      <c r="H24" s="349"/>
      <c r="I24" s="349"/>
      <c r="J24" s="347"/>
      <c r="K24" s="348"/>
      <c r="L24" s="348"/>
      <c r="M24" s="348"/>
    </row>
    <row r="25" spans="3:14" ht="30.75" customHeight="1">
      <c r="C25" s="377"/>
      <c r="D25" s="378"/>
      <c r="E25" s="379"/>
      <c r="F25" s="238" t="s">
        <v>67</v>
      </c>
      <c r="G25" s="349"/>
      <c r="H25" s="349"/>
      <c r="I25" s="349"/>
      <c r="J25" s="350"/>
      <c r="K25" s="348"/>
      <c r="L25" s="348"/>
      <c r="M25" s="348"/>
    </row>
    <row r="26" spans="3:14" ht="12.75" customHeight="1">
      <c r="C26" s="227"/>
      <c r="D26" s="227"/>
      <c r="E26" s="227"/>
      <c r="F26" s="227"/>
      <c r="G26" s="227"/>
      <c r="H26" s="227"/>
      <c r="I26" s="227"/>
      <c r="J26" s="227"/>
      <c r="K26" s="227"/>
      <c r="L26" s="227"/>
      <c r="M26" s="227"/>
      <c r="N26" s="239"/>
    </row>
    <row r="27" spans="3:14" ht="42" customHeight="1">
      <c r="C27" s="351" t="s">
        <v>68</v>
      </c>
      <c r="D27" s="351"/>
      <c r="E27" s="352"/>
      <c r="F27" s="353"/>
      <c r="G27" s="353"/>
      <c r="H27" s="353"/>
      <c r="I27" s="353"/>
    </row>
    <row r="28" spans="3:14" ht="31.5" customHeight="1">
      <c r="C28" s="43"/>
      <c r="D28" s="240"/>
      <c r="E28" s="241" t="s">
        <v>136</v>
      </c>
      <c r="F28" s="242" t="s">
        <v>55</v>
      </c>
      <c r="G28" s="354" t="str">
        <f>IF(G19="","",G19)</f>
        <v/>
      </c>
      <c r="H28" s="355"/>
      <c r="I28" s="355"/>
      <c r="J28" s="355"/>
      <c r="K28" s="355"/>
      <c r="L28" s="355"/>
      <c r="M28" s="356"/>
      <c r="N28" s="157"/>
    </row>
    <row r="29" spans="3:14" ht="20.100000000000001" customHeight="1">
      <c r="C29" s="43"/>
      <c r="D29" s="43"/>
      <c r="E29" s="43"/>
      <c r="F29" s="43"/>
      <c r="G29" s="43"/>
      <c r="H29" s="43"/>
      <c r="N29" s="157"/>
    </row>
    <row r="30" spans="3:14" ht="21" customHeight="1">
      <c r="C30" s="357" t="s">
        <v>54</v>
      </c>
      <c r="D30" s="358"/>
      <c r="E30" s="358"/>
      <c r="F30" s="359"/>
      <c r="G30" s="366" t="s">
        <v>53</v>
      </c>
      <c r="H30" s="367"/>
      <c r="I30" s="368"/>
      <c r="J30" s="366" t="s">
        <v>70</v>
      </c>
      <c r="K30" s="367"/>
      <c r="L30" s="368"/>
      <c r="M30" s="366"/>
      <c r="N30" s="369"/>
    </row>
    <row r="31" spans="3:14" ht="21" customHeight="1">
      <c r="C31" s="360"/>
      <c r="D31" s="361"/>
      <c r="E31" s="361"/>
      <c r="F31" s="362"/>
      <c r="G31" s="357" t="s">
        <v>23</v>
      </c>
      <c r="H31" s="366" t="s">
        <v>215</v>
      </c>
      <c r="I31" s="368"/>
      <c r="J31" s="357" t="s">
        <v>23</v>
      </c>
      <c r="K31" s="366" t="s">
        <v>215</v>
      </c>
      <c r="L31" s="368"/>
      <c r="M31" s="366" t="s">
        <v>215</v>
      </c>
      <c r="N31" s="369"/>
    </row>
    <row r="32" spans="3:14" ht="52.5" customHeight="1">
      <c r="C32" s="363"/>
      <c r="D32" s="364"/>
      <c r="E32" s="364"/>
      <c r="F32" s="365"/>
      <c r="G32" s="370"/>
      <c r="H32" s="366" t="s">
        <v>216</v>
      </c>
      <c r="I32" s="368"/>
      <c r="J32" s="370"/>
      <c r="K32" s="366" t="s">
        <v>216</v>
      </c>
      <c r="L32" s="368"/>
      <c r="M32" s="366" t="s">
        <v>111</v>
      </c>
      <c r="N32" s="369"/>
    </row>
    <row r="33" spans="3:14" ht="54" customHeight="1">
      <c r="C33" s="380" t="s">
        <v>71</v>
      </c>
      <c r="D33" s="381"/>
      <c r="E33" s="382"/>
      <c r="F33" s="45" t="s">
        <v>52</v>
      </c>
      <c r="G33" s="156"/>
      <c r="H33" s="243" t="s">
        <v>217</v>
      </c>
      <c r="I33" s="244"/>
      <c r="J33" s="156"/>
      <c r="K33" s="243" t="s">
        <v>217</v>
      </c>
      <c r="L33" s="244"/>
      <c r="M33" s="245" t="str">
        <f>IF(N33="","",VLOOKUP(N33,基準選択肢C,2,FALSE))</f>
        <v/>
      </c>
      <c r="N33" s="245" t="str">
        <f>IF(G33="はい","基準1",IF(J33="はい","基準1",""))</f>
        <v/>
      </c>
    </row>
    <row r="34" spans="3:14" ht="54" customHeight="1">
      <c r="C34" s="383" t="s">
        <v>131</v>
      </c>
      <c r="D34" s="372"/>
      <c r="E34" s="372"/>
      <c r="F34" s="384" t="s">
        <v>52</v>
      </c>
      <c r="G34" s="386"/>
      <c r="H34" s="246" t="s">
        <v>218</v>
      </c>
      <c r="I34" s="247"/>
      <c r="J34" s="386"/>
      <c r="K34" s="246" t="s">
        <v>218</v>
      </c>
      <c r="L34" s="247"/>
      <c r="M34" s="388" t="str">
        <f>IF(N34="","",VLOOKUP(N34,基準選択肢C,2,FALSE))</f>
        <v/>
      </c>
      <c r="N34" s="388" t="str">
        <f>IF(AND($G34="はい",$I35="有"),"基準1と4と5",IF(AND($J34="はい",$L35="有"),"基準1と4と5",IF($G34="はい","基準1",IF($J34="はい","基準1",""))))</f>
        <v/>
      </c>
    </row>
    <row r="35" spans="3:14" ht="48.95" customHeight="1">
      <c r="C35" s="374"/>
      <c r="D35" s="375"/>
      <c r="E35" s="375"/>
      <c r="F35" s="385"/>
      <c r="G35" s="387"/>
      <c r="H35" s="243" t="s">
        <v>219</v>
      </c>
      <c r="I35" s="156"/>
      <c r="J35" s="387"/>
      <c r="K35" s="243" t="s">
        <v>219</v>
      </c>
      <c r="L35" s="156"/>
      <c r="M35" s="316"/>
      <c r="N35" s="316"/>
    </row>
    <row r="36" spans="3:14" ht="60" customHeight="1">
      <c r="C36" s="389" t="s">
        <v>132</v>
      </c>
      <c r="D36" s="390"/>
      <c r="E36" s="391"/>
      <c r="F36" s="384" t="s">
        <v>52</v>
      </c>
      <c r="G36" s="398"/>
      <c r="H36" s="245" t="s">
        <v>220</v>
      </c>
      <c r="I36" s="156"/>
      <c r="J36" s="398"/>
      <c r="K36" s="245" t="s">
        <v>220</v>
      </c>
      <c r="L36" s="156"/>
      <c r="M36" s="388" t="str">
        <f>IF(N36="","",VLOOKUP(N36,基準選択肢C,2,FALSE))</f>
        <v/>
      </c>
      <c r="N36" s="388" t="str">
        <f>IF(OR(I37&gt;=2500000,L37&gt;=2500000),"基準1と4と5",IF(OR(I37&gt;=1000000,L37&gt;=1000000),"基準1",""))</f>
        <v/>
      </c>
    </row>
    <row r="37" spans="3:14" ht="54" customHeight="1">
      <c r="C37" s="392"/>
      <c r="D37" s="393"/>
      <c r="E37" s="394"/>
      <c r="F37" s="385"/>
      <c r="G37" s="387"/>
      <c r="H37" s="243" t="s">
        <v>217</v>
      </c>
      <c r="I37" s="244"/>
      <c r="J37" s="387"/>
      <c r="K37" s="243" t="s">
        <v>217</v>
      </c>
      <c r="L37" s="244"/>
      <c r="M37" s="316"/>
      <c r="N37" s="316"/>
    </row>
    <row r="38" spans="3:14" ht="60" customHeight="1">
      <c r="C38" s="392"/>
      <c r="D38" s="393"/>
      <c r="E38" s="394"/>
      <c r="F38" s="384" t="s">
        <v>51</v>
      </c>
      <c r="G38" s="398"/>
      <c r="H38" s="245" t="s">
        <v>220</v>
      </c>
      <c r="I38" s="156"/>
      <c r="J38" s="398"/>
      <c r="K38" s="245" t="s">
        <v>220</v>
      </c>
      <c r="L38" s="156"/>
      <c r="M38" s="388" t="str">
        <f>IF(N38="","",VLOOKUP(N38,基準選択肢C,2,FALSE))</f>
        <v/>
      </c>
      <c r="N38" s="388" t="str">
        <f>IF(OR(I39&gt;=2500000,L39&gt;=2500000),"基準1と6",IF(OR(I39&gt;=1000000,L39&gt;=1000000),"基準1",""))</f>
        <v/>
      </c>
    </row>
    <row r="39" spans="3:14" ht="54" customHeight="1">
      <c r="C39" s="395"/>
      <c r="D39" s="396"/>
      <c r="E39" s="397"/>
      <c r="F39" s="385"/>
      <c r="G39" s="387"/>
      <c r="H39" s="243" t="s">
        <v>217</v>
      </c>
      <c r="I39" s="244"/>
      <c r="J39" s="387"/>
      <c r="K39" s="243" t="s">
        <v>217</v>
      </c>
      <c r="L39" s="244"/>
      <c r="M39" s="316"/>
      <c r="N39" s="316"/>
    </row>
    <row r="40" spans="3:14" ht="82.9" customHeight="1">
      <c r="C40" s="399" t="s">
        <v>133</v>
      </c>
      <c r="D40" s="390"/>
      <c r="E40" s="391"/>
      <c r="F40" s="45" t="s">
        <v>52</v>
      </c>
      <c r="G40" s="248"/>
      <c r="H40" s="243" t="s">
        <v>221</v>
      </c>
      <c r="I40" s="156"/>
      <c r="J40" s="248"/>
      <c r="K40" s="243" t="s">
        <v>221</v>
      </c>
      <c r="L40" s="156"/>
      <c r="M40" s="245" t="str">
        <f>IF(N40="","",VLOOKUP(N40,基準選択肢C,2,FALSE))</f>
        <v/>
      </c>
      <c r="N40" s="245" t="str">
        <f>IF(G40="はい","基準1と4と5",IF(J40="はい","基準1と4と5",""))</f>
        <v/>
      </c>
    </row>
    <row r="41" spans="3:14" ht="82.9" customHeight="1">
      <c r="C41" s="395"/>
      <c r="D41" s="396"/>
      <c r="E41" s="397"/>
      <c r="F41" s="45" t="s">
        <v>51</v>
      </c>
      <c r="G41" s="248"/>
      <c r="H41" s="243" t="s">
        <v>221</v>
      </c>
      <c r="I41" s="156"/>
      <c r="J41" s="248"/>
      <c r="K41" s="243" t="s">
        <v>221</v>
      </c>
      <c r="L41" s="156"/>
      <c r="M41" s="245" t="str">
        <f>IF(N41="","",VLOOKUP(N41,基準選択肢C,2,FALSE))</f>
        <v/>
      </c>
      <c r="N41" s="245" t="str">
        <f>IF(G41="はい","基準1と6",IF(J41="はい","基準1と6",""))</f>
        <v/>
      </c>
    </row>
    <row r="42" spans="3:14" ht="61.15" customHeight="1">
      <c r="C42" s="389" t="s">
        <v>134</v>
      </c>
      <c r="D42" s="400"/>
      <c r="E42" s="401"/>
      <c r="F42" s="384" t="s">
        <v>52</v>
      </c>
      <c r="G42" s="398"/>
      <c r="H42" s="243" t="s">
        <v>222</v>
      </c>
      <c r="I42" s="156"/>
      <c r="J42" s="398"/>
      <c r="K42" s="243" t="s">
        <v>222</v>
      </c>
      <c r="L42" s="156"/>
      <c r="M42" s="388" t="str">
        <f>IF(N42="","",VLOOKUP(N42,基準選択肢C,2,FALSE))</f>
        <v/>
      </c>
      <c r="N42" s="388" t="str">
        <f>IF(AND(G42="はい",I42="はい"),"基準1と4と5",IF(AND(J42="はい",L42="はい"),"基準1と4と5",IF(AND(G42="はい",I42="いいえ"),"基準1",IF(AND(J42="はい",L42="いいえ"),"基準1",""))))</f>
        <v/>
      </c>
    </row>
    <row r="43" spans="3:14" ht="61.15" customHeight="1">
      <c r="C43" s="402"/>
      <c r="D43" s="403"/>
      <c r="E43" s="404"/>
      <c r="F43" s="408"/>
      <c r="G43" s="409"/>
      <c r="H43" s="243" t="s">
        <v>223</v>
      </c>
      <c r="I43" s="156"/>
      <c r="J43" s="409"/>
      <c r="K43" s="243" t="s">
        <v>223</v>
      </c>
      <c r="L43" s="156"/>
      <c r="M43" s="316"/>
      <c r="N43" s="316"/>
    </row>
    <row r="44" spans="3:14" ht="61.15" customHeight="1">
      <c r="C44" s="402"/>
      <c r="D44" s="403"/>
      <c r="E44" s="404"/>
      <c r="F44" s="384" t="s">
        <v>51</v>
      </c>
      <c r="G44" s="398"/>
      <c r="H44" s="243" t="s">
        <v>222</v>
      </c>
      <c r="I44" s="156"/>
      <c r="J44" s="398"/>
      <c r="K44" s="243" t="s">
        <v>222</v>
      </c>
      <c r="L44" s="156"/>
      <c r="M44" s="388" t="str">
        <f>IF(N44="","",VLOOKUP(N44,基準選択肢C,2,FALSE))</f>
        <v/>
      </c>
      <c r="N44" s="388" t="str">
        <f>IF(AND(G44="はい",I44="はい"),"基準1と6",IF(AND(J44="はい",L44="はい"),"基準1と6",IF(AND(G44="はい",I44="いいえ"),"基準1",IF(AND(J44="はい",L44="いいえ"),"基準1",""))))</f>
        <v/>
      </c>
    </row>
    <row r="45" spans="3:14" ht="61.15" customHeight="1">
      <c r="C45" s="405"/>
      <c r="D45" s="406"/>
      <c r="E45" s="407"/>
      <c r="F45" s="408"/>
      <c r="G45" s="409"/>
      <c r="H45" s="243" t="s">
        <v>223</v>
      </c>
      <c r="I45" s="156"/>
      <c r="J45" s="409"/>
      <c r="K45" s="243" t="s">
        <v>223</v>
      </c>
      <c r="L45" s="156"/>
      <c r="M45" s="316"/>
      <c r="N45" s="316"/>
    </row>
    <row r="46" spans="3:14" ht="61.15" customHeight="1">
      <c r="C46" s="371" t="s">
        <v>224</v>
      </c>
      <c r="D46" s="410"/>
      <c r="E46" s="410"/>
      <c r="F46" s="384" t="s">
        <v>52</v>
      </c>
      <c r="G46" s="398"/>
      <c r="H46" s="243" t="s">
        <v>225</v>
      </c>
      <c r="I46" s="156"/>
      <c r="J46" s="398"/>
      <c r="K46" s="243" t="s">
        <v>225</v>
      </c>
      <c r="L46" s="156"/>
      <c r="M46" s="388" t="str">
        <f>IF(N46="","",VLOOKUP(N46,基準選択肢C,2,FALSE))</f>
        <v/>
      </c>
      <c r="N46" s="388" t="str">
        <f>IF(AND(G46="はい",I46="はい"),"基準1と4と5",IF(AND(J46="はい",L46="はい"),"基準1と4と5",IF(AND(G46="はい",I46="いいえ"),"基準1",IF(AND(J46="はい",L46="いいえ"),"基準1",""))))</f>
        <v/>
      </c>
    </row>
    <row r="47" spans="3:14" ht="61.15" customHeight="1">
      <c r="C47" s="411"/>
      <c r="D47" s="412"/>
      <c r="E47" s="412"/>
      <c r="F47" s="413"/>
      <c r="G47" s="414"/>
      <c r="H47" s="243" t="s">
        <v>226</v>
      </c>
      <c r="I47" s="156"/>
      <c r="J47" s="414"/>
      <c r="K47" s="243" t="s">
        <v>226</v>
      </c>
      <c r="L47" s="156"/>
      <c r="M47" s="316"/>
      <c r="N47" s="316"/>
    </row>
    <row r="48" spans="3:14" ht="61.15" customHeight="1">
      <c r="C48" s="411"/>
      <c r="D48" s="412"/>
      <c r="E48" s="412"/>
      <c r="F48" s="384" t="s">
        <v>51</v>
      </c>
      <c r="G48" s="398"/>
      <c r="H48" s="243" t="s">
        <v>225</v>
      </c>
      <c r="I48" s="156"/>
      <c r="J48" s="398"/>
      <c r="K48" s="243" t="s">
        <v>225</v>
      </c>
      <c r="L48" s="156"/>
      <c r="M48" s="388" t="str">
        <f>IF(N48="","",VLOOKUP(N48,基準選択肢C,2,FALSE))</f>
        <v/>
      </c>
      <c r="N48" s="388" t="str">
        <f>IF(AND(G48="はい",I48="はい"),"基準1と6",IF(AND(J48="はい",L48="はい"),"基準1と6",IF(AND(G48="はい",I48="いいえ"),"基準1",IF(AND(J48="はい",L48="いいえ"),"基準1",""))))</f>
        <v/>
      </c>
    </row>
    <row r="49" spans="3:14" ht="61.15" customHeight="1">
      <c r="C49" s="377"/>
      <c r="D49" s="378"/>
      <c r="E49" s="378"/>
      <c r="F49" s="413"/>
      <c r="G49" s="414"/>
      <c r="H49" s="243" t="s">
        <v>226</v>
      </c>
      <c r="I49" s="156"/>
      <c r="J49" s="414"/>
      <c r="K49" s="243" t="s">
        <v>226</v>
      </c>
      <c r="L49" s="156"/>
      <c r="M49" s="316"/>
      <c r="N49" s="316"/>
    </row>
    <row r="50" spans="3:14" ht="27.75" customHeight="1">
      <c r="C50" s="249"/>
      <c r="D50" s="249"/>
      <c r="E50" s="250"/>
      <c r="F50" s="250"/>
      <c r="G50" s="251"/>
      <c r="H50" s="249"/>
      <c r="I50" s="249"/>
      <c r="J50" s="249"/>
      <c r="K50" s="249"/>
      <c r="L50" s="249"/>
      <c r="M50" s="249"/>
      <c r="N50" s="157"/>
    </row>
    <row r="51" spans="3:14" ht="31.5" customHeight="1">
      <c r="C51" s="43"/>
      <c r="D51" s="240"/>
      <c r="E51" s="241" t="s">
        <v>136</v>
      </c>
      <c r="F51" s="242" t="s">
        <v>58</v>
      </c>
      <c r="G51" s="354" t="str">
        <f>IF(G20="","",G20)</f>
        <v/>
      </c>
      <c r="H51" s="355"/>
      <c r="I51" s="355"/>
      <c r="J51" s="355"/>
      <c r="K51" s="355"/>
      <c r="L51" s="355"/>
      <c r="M51" s="356"/>
      <c r="N51" s="157"/>
    </row>
    <row r="52" spans="3:14" ht="20.100000000000001" customHeight="1">
      <c r="C52" s="43"/>
      <c r="D52" s="43"/>
      <c r="E52" s="43"/>
      <c r="F52" s="43"/>
      <c r="G52" s="43"/>
      <c r="H52" s="43"/>
      <c r="N52" s="157"/>
    </row>
    <row r="53" spans="3:14" ht="21" customHeight="1">
      <c r="C53" s="357" t="s">
        <v>54</v>
      </c>
      <c r="D53" s="358"/>
      <c r="E53" s="358"/>
      <c r="F53" s="359"/>
      <c r="G53" s="366" t="s">
        <v>53</v>
      </c>
      <c r="H53" s="367"/>
      <c r="I53" s="368"/>
      <c r="J53" s="366" t="s">
        <v>70</v>
      </c>
      <c r="K53" s="367"/>
      <c r="L53" s="368"/>
      <c r="M53" s="366"/>
      <c r="N53" s="369"/>
    </row>
    <row r="54" spans="3:14" ht="21" customHeight="1">
      <c r="C54" s="360"/>
      <c r="D54" s="361"/>
      <c r="E54" s="361"/>
      <c r="F54" s="362"/>
      <c r="G54" s="357" t="s">
        <v>23</v>
      </c>
      <c r="H54" s="366" t="s">
        <v>215</v>
      </c>
      <c r="I54" s="368"/>
      <c r="J54" s="357" t="s">
        <v>23</v>
      </c>
      <c r="K54" s="366" t="s">
        <v>215</v>
      </c>
      <c r="L54" s="368"/>
      <c r="M54" s="366" t="s">
        <v>215</v>
      </c>
      <c r="N54" s="369"/>
    </row>
    <row r="55" spans="3:14" ht="52.5" customHeight="1">
      <c r="C55" s="363"/>
      <c r="D55" s="364"/>
      <c r="E55" s="364"/>
      <c r="F55" s="365"/>
      <c r="G55" s="370"/>
      <c r="H55" s="366" t="s">
        <v>216</v>
      </c>
      <c r="I55" s="368"/>
      <c r="J55" s="370"/>
      <c r="K55" s="366" t="s">
        <v>216</v>
      </c>
      <c r="L55" s="368"/>
      <c r="M55" s="366" t="s">
        <v>111</v>
      </c>
      <c r="N55" s="369"/>
    </row>
    <row r="56" spans="3:14" ht="54" customHeight="1">
      <c r="C56" s="380" t="s">
        <v>71</v>
      </c>
      <c r="D56" s="381"/>
      <c r="E56" s="382"/>
      <c r="F56" s="45" t="s">
        <v>52</v>
      </c>
      <c r="G56" s="156"/>
      <c r="H56" s="243" t="s">
        <v>217</v>
      </c>
      <c r="I56" s="244"/>
      <c r="J56" s="156"/>
      <c r="K56" s="243" t="s">
        <v>217</v>
      </c>
      <c r="L56" s="244"/>
      <c r="M56" s="245" t="str">
        <f>IF(N56="","",VLOOKUP(N56,基準選択肢C,2,FALSE))</f>
        <v/>
      </c>
      <c r="N56" s="245" t="str">
        <f>IF(G56="はい","基準1",IF(J56="はい","基準1",""))</f>
        <v/>
      </c>
    </row>
    <row r="57" spans="3:14" ht="54" customHeight="1">
      <c r="C57" s="383" t="s">
        <v>131</v>
      </c>
      <c r="D57" s="372"/>
      <c r="E57" s="372"/>
      <c r="F57" s="384" t="s">
        <v>52</v>
      </c>
      <c r="G57" s="386"/>
      <c r="H57" s="246" t="s">
        <v>218</v>
      </c>
      <c r="I57" s="247"/>
      <c r="J57" s="386"/>
      <c r="K57" s="246" t="s">
        <v>218</v>
      </c>
      <c r="L57" s="247"/>
      <c r="M57" s="388" t="str">
        <f>IF(N57="","",VLOOKUP(N57,基準選択肢C,2,FALSE))</f>
        <v/>
      </c>
      <c r="N57" s="388" t="str">
        <f>IF(AND($G57="はい",$I58="有"),"基準1と4と5",IF(AND($J57="はい",$L58="有"),"基準1と4と5",IF($G57="はい","基準1",IF($J57="はい","基準1",""))))</f>
        <v/>
      </c>
    </row>
    <row r="58" spans="3:14" ht="48.95" customHeight="1">
      <c r="C58" s="374"/>
      <c r="D58" s="375"/>
      <c r="E58" s="375"/>
      <c r="F58" s="385"/>
      <c r="G58" s="387"/>
      <c r="H58" s="243" t="s">
        <v>219</v>
      </c>
      <c r="I58" s="156"/>
      <c r="J58" s="387"/>
      <c r="K58" s="243" t="s">
        <v>219</v>
      </c>
      <c r="L58" s="156"/>
      <c r="M58" s="316"/>
      <c r="N58" s="316"/>
    </row>
    <row r="59" spans="3:14" ht="60.6" customHeight="1">
      <c r="C59" s="389" t="s">
        <v>132</v>
      </c>
      <c r="D59" s="390"/>
      <c r="E59" s="391"/>
      <c r="F59" s="384" t="s">
        <v>52</v>
      </c>
      <c r="G59" s="398"/>
      <c r="H59" s="245" t="s">
        <v>220</v>
      </c>
      <c r="I59" s="156"/>
      <c r="J59" s="398"/>
      <c r="K59" s="245" t="s">
        <v>220</v>
      </c>
      <c r="L59" s="156"/>
      <c r="M59" s="388" t="str">
        <f>IF(N59="","",VLOOKUP(N59,基準選択肢C,2,FALSE))</f>
        <v/>
      </c>
      <c r="N59" s="388" t="str">
        <f>IF(OR(I60&gt;=2500000,L60&gt;=2500000),"基準1と4と5",IF(OR(I60&gt;=1000000,L60&gt;=1000000),"基準1",""))</f>
        <v/>
      </c>
    </row>
    <row r="60" spans="3:14" ht="60.6" customHeight="1">
      <c r="C60" s="392"/>
      <c r="D60" s="393"/>
      <c r="E60" s="394"/>
      <c r="F60" s="385"/>
      <c r="G60" s="387"/>
      <c r="H60" s="243" t="s">
        <v>217</v>
      </c>
      <c r="I60" s="244"/>
      <c r="J60" s="387"/>
      <c r="K60" s="243" t="s">
        <v>217</v>
      </c>
      <c r="L60" s="244"/>
      <c r="M60" s="316"/>
      <c r="N60" s="316"/>
    </row>
    <row r="61" spans="3:14" ht="60.6" customHeight="1">
      <c r="C61" s="392"/>
      <c r="D61" s="393"/>
      <c r="E61" s="394"/>
      <c r="F61" s="384" t="s">
        <v>51</v>
      </c>
      <c r="G61" s="398"/>
      <c r="H61" s="245" t="s">
        <v>220</v>
      </c>
      <c r="I61" s="156"/>
      <c r="J61" s="398"/>
      <c r="K61" s="245" t="s">
        <v>220</v>
      </c>
      <c r="L61" s="156"/>
      <c r="M61" s="388" t="str">
        <f>IF(N61="","",VLOOKUP(N61,基準選択肢C,2,FALSE))</f>
        <v/>
      </c>
      <c r="N61" s="388" t="str">
        <f>IF(OR(I62&gt;=2500000,L62&gt;=2500000),"基準1と6",IF(OR(I62&gt;=1000000,L62&gt;=1000000),"基準1",""))</f>
        <v/>
      </c>
    </row>
    <row r="62" spans="3:14" ht="60.6" customHeight="1">
      <c r="C62" s="395"/>
      <c r="D62" s="396"/>
      <c r="E62" s="397"/>
      <c r="F62" s="385"/>
      <c r="G62" s="387"/>
      <c r="H62" s="243" t="s">
        <v>217</v>
      </c>
      <c r="I62" s="244"/>
      <c r="J62" s="387"/>
      <c r="K62" s="243" t="s">
        <v>217</v>
      </c>
      <c r="L62" s="244"/>
      <c r="M62" s="316"/>
      <c r="N62" s="316"/>
    </row>
    <row r="63" spans="3:14" ht="82.9" customHeight="1">
      <c r="C63" s="399" t="s">
        <v>133</v>
      </c>
      <c r="D63" s="390"/>
      <c r="E63" s="391"/>
      <c r="F63" s="45" t="s">
        <v>52</v>
      </c>
      <c r="G63" s="248"/>
      <c r="H63" s="243" t="s">
        <v>221</v>
      </c>
      <c r="I63" s="156"/>
      <c r="J63" s="248"/>
      <c r="K63" s="243" t="s">
        <v>221</v>
      </c>
      <c r="L63" s="156"/>
      <c r="M63" s="245" t="str">
        <f>IF(N63="","",VLOOKUP(N63,基準選択肢C,2,FALSE))</f>
        <v/>
      </c>
      <c r="N63" s="245" t="str">
        <f>IF(G63="はい","基準1と4と5",IF(J63="はい","基準1と4と5",""))</f>
        <v/>
      </c>
    </row>
    <row r="64" spans="3:14" ht="82.9" customHeight="1">
      <c r="C64" s="395"/>
      <c r="D64" s="396"/>
      <c r="E64" s="397"/>
      <c r="F64" s="45" t="s">
        <v>51</v>
      </c>
      <c r="G64" s="248"/>
      <c r="H64" s="243" t="s">
        <v>221</v>
      </c>
      <c r="I64" s="156"/>
      <c r="J64" s="248"/>
      <c r="K64" s="243" t="s">
        <v>221</v>
      </c>
      <c r="L64" s="156"/>
      <c r="M64" s="245" t="str">
        <f>IF(N64="","",VLOOKUP(N64,基準選択肢C,2,FALSE))</f>
        <v/>
      </c>
      <c r="N64" s="245" t="str">
        <f>IF(G64="はい","基準1と6",IF(J64="はい","基準1と6",""))</f>
        <v/>
      </c>
    </row>
    <row r="65" spans="3:14" ht="61.15" customHeight="1">
      <c r="C65" s="389" t="s">
        <v>134</v>
      </c>
      <c r="D65" s="400"/>
      <c r="E65" s="401"/>
      <c r="F65" s="384" t="s">
        <v>52</v>
      </c>
      <c r="G65" s="398"/>
      <c r="H65" s="243" t="s">
        <v>222</v>
      </c>
      <c r="I65" s="156"/>
      <c r="J65" s="398"/>
      <c r="K65" s="243" t="s">
        <v>222</v>
      </c>
      <c r="L65" s="156"/>
      <c r="M65" s="388" t="str">
        <f>IF(N65="","",VLOOKUP(N65,基準選択肢C,2,FALSE))</f>
        <v/>
      </c>
      <c r="N65" s="388" t="str">
        <f>IF(AND(G65="はい",I65="はい"),"基準1と4と5",IF(AND(J65="はい",L65="はい"),"基準1と4と5",IF(AND(G65="はい",I65="いいえ"),"基準1",IF(AND(J65="はい",L65="いいえ"),"基準1",""))))</f>
        <v/>
      </c>
    </row>
    <row r="66" spans="3:14" ht="61.15" customHeight="1">
      <c r="C66" s="402"/>
      <c r="D66" s="403"/>
      <c r="E66" s="404"/>
      <c r="F66" s="415"/>
      <c r="G66" s="409"/>
      <c r="H66" s="243" t="s">
        <v>223</v>
      </c>
      <c r="I66" s="156"/>
      <c r="J66" s="409"/>
      <c r="K66" s="243" t="s">
        <v>223</v>
      </c>
      <c r="L66" s="156"/>
      <c r="M66" s="316"/>
      <c r="N66" s="316"/>
    </row>
    <row r="67" spans="3:14" ht="61.15" customHeight="1">
      <c r="C67" s="402"/>
      <c r="D67" s="403"/>
      <c r="E67" s="404"/>
      <c r="F67" s="384" t="s">
        <v>51</v>
      </c>
      <c r="G67" s="398"/>
      <c r="H67" s="243" t="s">
        <v>222</v>
      </c>
      <c r="I67" s="156"/>
      <c r="J67" s="398"/>
      <c r="K67" s="243" t="s">
        <v>222</v>
      </c>
      <c r="L67" s="156"/>
      <c r="M67" s="388" t="str">
        <f>IF(N67="","",VLOOKUP(N67,基準選択肢C,2,FALSE))</f>
        <v/>
      </c>
      <c r="N67" s="388" t="str">
        <f>IF(AND(G67="はい",I67="はい"),"基準1と6",IF(AND(J67="はい",L67="はい"),"基準1と6",IF(AND(G67="はい",I67="いいえ"),"基準1",IF(AND(J67="はい",L67="いいえ"),"基準1",""))))</f>
        <v/>
      </c>
    </row>
    <row r="68" spans="3:14" ht="61.15" customHeight="1">
      <c r="C68" s="405"/>
      <c r="D68" s="406"/>
      <c r="E68" s="407"/>
      <c r="F68" s="415"/>
      <c r="G68" s="409"/>
      <c r="H68" s="243" t="s">
        <v>223</v>
      </c>
      <c r="I68" s="156"/>
      <c r="J68" s="409"/>
      <c r="K68" s="243" t="s">
        <v>223</v>
      </c>
      <c r="L68" s="156"/>
      <c r="M68" s="316"/>
      <c r="N68" s="316"/>
    </row>
    <row r="69" spans="3:14" ht="61.15" customHeight="1">
      <c r="C69" s="371" t="s">
        <v>224</v>
      </c>
      <c r="D69" s="410"/>
      <c r="E69" s="410"/>
      <c r="F69" s="384" t="s">
        <v>52</v>
      </c>
      <c r="G69" s="398"/>
      <c r="H69" s="243" t="s">
        <v>225</v>
      </c>
      <c r="I69" s="156"/>
      <c r="J69" s="398"/>
      <c r="K69" s="243" t="s">
        <v>225</v>
      </c>
      <c r="L69" s="156"/>
      <c r="M69" s="388" t="str">
        <f>IF(N69="","",VLOOKUP(N69,基準選択肢C,2,FALSE))</f>
        <v/>
      </c>
      <c r="N69" s="388" t="str">
        <f>IF(AND(G69="はい",I69="はい"),"基準1と4と5",IF(AND(J69="はい",L69="はい"),"基準1と4と5",IF(AND(G69="はい",I69="いいえ"),"基準1",IF(AND(J69="はい",L69="いいえ"),"基準1",""))))</f>
        <v/>
      </c>
    </row>
    <row r="70" spans="3:14" ht="61.15" customHeight="1">
      <c r="C70" s="411"/>
      <c r="D70" s="412"/>
      <c r="E70" s="412"/>
      <c r="F70" s="316"/>
      <c r="G70" s="414"/>
      <c r="H70" s="243" t="s">
        <v>226</v>
      </c>
      <c r="I70" s="156"/>
      <c r="J70" s="414"/>
      <c r="K70" s="243" t="s">
        <v>226</v>
      </c>
      <c r="L70" s="156"/>
      <c r="M70" s="316"/>
      <c r="N70" s="316"/>
    </row>
    <row r="71" spans="3:14" ht="61.15" customHeight="1">
      <c r="C71" s="411"/>
      <c r="D71" s="412"/>
      <c r="E71" s="412"/>
      <c r="F71" s="384" t="s">
        <v>51</v>
      </c>
      <c r="G71" s="398"/>
      <c r="H71" s="243" t="s">
        <v>225</v>
      </c>
      <c r="I71" s="156"/>
      <c r="J71" s="398"/>
      <c r="K71" s="243" t="s">
        <v>225</v>
      </c>
      <c r="L71" s="156"/>
      <c r="M71" s="388" t="str">
        <f>IF(N71="","",VLOOKUP(N71,基準選択肢C,2,FALSE))</f>
        <v/>
      </c>
      <c r="N71" s="388" t="str">
        <f>IF(AND(G71="はい",I71="はい"),"基準1と6",IF(AND(J71="はい",L71="はい"),"基準1と6",IF(AND(G71="はい",I71="いいえ"),"基準1",IF(AND(J71="はい",L71="いいえ"),"基準1",""))))</f>
        <v/>
      </c>
    </row>
    <row r="72" spans="3:14" ht="61.15" customHeight="1">
      <c r="C72" s="377"/>
      <c r="D72" s="378"/>
      <c r="E72" s="378"/>
      <c r="F72" s="316"/>
      <c r="G72" s="414"/>
      <c r="H72" s="243" t="s">
        <v>226</v>
      </c>
      <c r="I72" s="156"/>
      <c r="J72" s="414"/>
      <c r="K72" s="243" t="s">
        <v>226</v>
      </c>
      <c r="L72" s="156"/>
      <c r="M72" s="316"/>
      <c r="N72" s="316"/>
    </row>
    <row r="73" spans="3:14" ht="20.100000000000001" customHeight="1">
      <c r="C73" s="43"/>
      <c r="D73" s="43"/>
      <c r="E73" s="43"/>
      <c r="F73" s="43"/>
      <c r="G73" s="43"/>
      <c r="H73" s="43"/>
      <c r="N73" s="157"/>
    </row>
    <row r="74" spans="3:14" ht="31.5" customHeight="1">
      <c r="C74" s="43"/>
      <c r="D74" s="240"/>
      <c r="E74" s="241" t="s">
        <v>136</v>
      </c>
      <c r="F74" s="242" t="s">
        <v>57</v>
      </c>
      <c r="G74" s="354" t="str">
        <f>IF(G21="","",G21)</f>
        <v/>
      </c>
      <c r="H74" s="355"/>
      <c r="I74" s="355"/>
      <c r="J74" s="355"/>
      <c r="K74" s="355"/>
      <c r="L74" s="355"/>
      <c r="M74" s="356"/>
      <c r="N74" s="157"/>
    </row>
    <row r="75" spans="3:14" ht="20.100000000000001" customHeight="1">
      <c r="C75" s="43"/>
      <c r="D75" s="43"/>
      <c r="E75" s="43"/>
      <c r="F75" s="43"/>
      <c r="G75" s="43"/>
      <c r="H75" s="43"/>
      <c r="N75" s="157"/>
    </row>
    <row r="76" spans="3:14" ht="21" customHeight="1">
      <c r="C76" s="357" t="s">
        <v>54</v>
      </c>
      <c r="D76" s="358"/>
      <c r="E76" s="358"/>
      <c r="F76" s="359"/>
      <c r="G76" s="366" t="s">
        <v>53</v>
      </c>
      <c r="H76" s="367"/>
      <c r="I76" s="368"/>
      <c r="J76" s="366" t="s">
        <v>70</v>
      </c>
      <c r="K76" s="367"/>
      <c r="L76" s="368"/>
      <c r="M76" s="366"/>
      <c r="N76" s="369"/>
    </row>
    <row r="77" spans="3:14" ht="21" customHeight="1">
      <c r="C77" s="360"/>
      <c r="D77" s="361"/>
      <c r="E77" s="361"/>
      <c r="F77" s="362"/>
      <c r="G77" s="357" t="s">
        <v>23</v>
      </c>
      <c r="H77" s="366" t="s">
        <v>215</v>
      </c>
      <c r="I77" s="368"/>
      <c r="J77" s="357" t="s">
        <v>23</v>
      </c>
      <c r="K77" s="366" t="s">
        <v>215</v>
      </c>
      <c r="L77" s="368"/>
      <c r="M77" s="366" t="s">
        <v>215</v>
      </c>
      <c r="N77" s="369"/>
    </row>
    <row r="78" spans="3:14" ht="52.5" customHeight="1">
      <c r="C78" s="363"/>
      <c r="D78" s="364"/>
      <c r="E78" s="364"/>
      <c r="F78" s="365"/>
      <c r="G78" s="370"/>
      <c r="H78" s="366" t="s">
        <v>216</v>
      </c>
      <c r="I78" s="368"/>
      <c r="J78" s="370"/>
      <c r="K78" s="366" t="s">
        <v>216</v>
      </c>
      <c r="L78" s="368"/>
      <c r="M78" s="366" t="s">
        <v>111</v>
      </c>
      <c r="N78" s="369"/>
    </row>
    <row r="79" spans="3:14" ht="54" customHeight="1">
      <c r="C79" s="380" t="s">
        <v>71</v>
      </c>
      <c r="D79" s="381"/>
      <c r="E79" s="382"/>
      <c r="F79" s="45" t="s">
        <v>52</v>
      </c>
      <c r="G79" s="156"/>
      <c r="H79" s="243" t="s">
        <v>217</v>
      </c>
      <c r="I79" s="244"/>
      <c r="J79" s="156"/>
      <c r="K79" s="243" t="s">
        <v>217</v>
      </c>
      <c r="L79" s="244"/>
      <c r="M79" s="245" t="str">
        <f>IF(N79="","",VLOOKUP(N79,基準選択肢C,2,FALSE))</f>
        <v/>
      </c>
      <c r="N79" s="245" t="str">
        <f>IF(G79="はい","基準1",IF(J79="はい","基準1",""))</f>
        <v/>
      </c>
    </row>
    <row r="80" spans="3:14" ht="54" customHeight="1">
      <c r="C80" s="383" t="s">
        <v>131</v>
      </c>
      <c r="D80" s="372"/>
      <c r="E80" s="372"/>
      <c r="F80" s="384" t="s">
        <v>52</v>
      </c>
      <c r="G80" s="386"/>
      <c r="H80" s="246" t="s">
        <v>218</v>
      </c>
      <c r="I80" s="247"/>
      <c r="J80" s="386"/>
      <c r="K80" s="246" t="s">
        <v>218</v>
      </c>
      <c r="L80" s="247"/>
      <c r="M80" s="388" t="str">
        <f>IF(N80="","",VLOOKUP(N80,基準選択肢C,2,FALSE))</f>
        <v/>
      </c>
      <c r="N80" s="388" t="str">
        <f>IF(AND($G80="はい",$I81="有"),"基準1と4と5",IF(AND($J80="はい",$L81="有"),"基準1と4と5",IF($G80="はい","基準1",IF($J80="はい","基準1",""))))</f>
        <v/>
      </c>
    </row>
    <row r="81" spans="3:14" ht="48.95" customHeight="1">
      <c r="C81" s="374"/>
      <c r="D81" s="375"/>
      <c r="E81" s="375"/>
      <c r="F81" s="385"/>
      <c r="G81" s="387"/>
      <c r="H81" s="243" t="s">
        <v>219</v>
      </c>
      <c r="I81" s="156"/>
      <c r="J81" s="387"/>
      <c r="K81" s="243" t="s">
        <v>219</v>
      </c>
      <c r="L81" s="156"/>
      <c r="M81" s="316"/>
      <c r="N81" s="316"/>
    </row>
    <row r="82" spans="3:14" ht="60" customHeight="1">
      <c r="C82" s="389" t="s">
        <v>132</v>
      </c>
      <c r="D82" s="390"/>
      <c r="E82" s="391"/>
      <c r="F82" s="384" t="s">
        <v>52</v>
      </c>
      <c r="G82" s="398"/>
      <c r="H82" s="245" t="s">
        <v>220</v>
      </c>
      <c r="I82" s="156"/>
      <c r="J82" s="398"/>
      <c r="K82" s="245" t="s">
        <v>220</v>
      </c>
      <c r="L82" s="156"/>
      <c r="M82" s="388" t="str">
        <f>IF(N82="","",VLOOKUP(N82,基準選択肢C,2,FALSE))</f>
        <v/>
      </c>
      <c r="N82" s="388" t="str">
        <f>IF(OR(I83&gt;=2500000,L83&gt;=2500000),"基準1と4と5",IF(OR(I83&gt;=1000000,L83&gt;=1000000),"基準1",""))</f>
        <v/>
      </c>
    </row>
    <row r="83" spans="3:14" ht="54" customHeight="1">
      <c r="C83" s="392"/>
      <c r="D83" s="393"/>
      <c r="E83" s="394"/>
      <c r="F83" s="385"/>
      <c r="G83" s="387"/>
      <c r="H83" s="243" t="s">
        <v>217</v>
      </c>
      <c r="I83" s="244"/>
      <c r="J83" s="387"/>
      <c r="K83" s="243" t="s">
        <v>217</v>
      </c>
      <c r="L83" s="244"/>
      <c r="M83" s="316"/>
      <c r="N83" s="316"/>
    </row>
    <row r="84" spans="3:14" ht="60" customHeight="1">
      <c r="C84" s="392"/>
      <c r="D84" s="393"/>
      <c r="E84" s="394"/>
      <c r="F84" s="384" t="s">
        <v>51</v>
      </c>
      <c r="G84" s="398"/>
      <c r="H84" s="245" t="s">
        <v>220</v>
      </c>
      <c r="I84" s="156"/>
      <c r="J84" s="398"/>
      <c r="K84" s="245" t="s">
        <v>220</v>
      </c>
      <c r="L84" s="156"/>
      <c r="M84" s="388" t="str">
        <f>IF(N84="","",VLOOKUP(N84,基準選択肢C,2,FALSE))</f>
        <v/>
      </c>
      <c r="N84" s="388" t="str">
        <f>IF(OR(I85&gt;=2500000,L85&gt;=2500000),"基準1と6",IF(OR(I85&gt;=1000000,L85&gt;=1000000),"基準1",""))</f>
        <v/>
      </c>
    </row>
    <row r="85" spans="3:14" ht="54" customHeight="1">
      <c r="C85" s="395"/>
      <c r="D85" s="396"/>
      <c r="E85" s="397"/>
      <c r="F85" s="385"/>
      <c r="G85" s="387"/>
      <c r="H85" s="243" t="s">
        <v>217</v>
      </c>
      <c r="I85" s="244"/>
      <c r="J85" s="387"/>
      <c r="K85" s="243" t="s">
        <v>217</v>
      </c>
      <c r="L85" s="244"/>
      <c r="M85" s="316"/>
      <c r="N85" s="316"/>
    </row>
    <row r="86" spans="3:14" ht="73.5" customHeight="1">
      <c r="C86" s="399" t="s">
        <v>133</v>
      </c>
      <c r="D86" s="390"/>
      <c r="E86" s="391"/>
      <c r="F86" s="45" t="s">
        <v>52</v>
      </c>
      <c r="G86" s="248"/>
      <c r="H86" s="243" t="s">
        <v>221</v>
      </c>
      <c r="I86" s="156"/>
      <c r="J86" s="248"/>
      <c r="K86" s="243" t="s">
        <v>221</v>
      </c>
      <c r="L86" s="156"/>
      <c r="M86" s="245" t="str">
        <f>IF(N86="","",VLOOKUP(N86,基準選択肢C,2,FALSE))</f>
        <v/>
      </c>
      <c r="N86" s="245" t="str">
        <f>IF(G86="はい","基準1と4と5",IF(J86="はい","基準1と4と5",""))</f>
        <v/>
      </c>
    </row>
    <row r="87" spans="3:14" ht="80.099999999999994" customHeight="1">
      <c r="C87" s="395"/>
      <c r="D87" s="396"/>
      <c r="E87" s="397"/>
      <c r="F87" s="45" t="s">
        <v>51</v>
      </c>
      <c r="G87" s="248"/>
      <c r="H87" s="243" t="s">
        <v>221</v>
      </c>
      <c r="I87" s="156"/>
      <c r="J87" s="248"/>
      <c r="K87" s="243" t="s">
        <v>221</v>
      </c>
      <c r="L87" s="156"/>
      <c r="M87" s="245" t="str">
        <f>IF(N87="","",VLOOKUP(N87,基準選択肢C,2,FALSE))</f>
        <v/>
      </c>
      <c r="N87" s="245" t="str">
        <f>IF(G87="はい","基準1と6",IF(J87="はい","基準1と6",""))</f>
        <v/>
      </c>
    </row>
    <row r="88" spans="3:14" ht="61.15" customHeight="1">
      <c r="C88" s="389" t="s">
        <v>134</v>
      </c>
      <c r="D88" s="400"/>
      <c r="E88" s="401"/>
      <c r="F88" s="384" t="s">
        <v>52</v>
      </c>
      <c r="G88" s="398"/>
      <c r="H88" s="243" t="s">
        <v>222</v>
      </c>
      <c r="I88" s="156"/>
      <c r="J88" s="398"/>
      <c r="K88" s="243" t="s">
        <v>222</v>
      </c>
      <c r="L88" s="156"/>
      <c r="M88" s="388" t="str">
        <f>IF(N88="","",VLOOKUP(N88,基準選択肢C,2,FALSE))</f>
        <v/>
      </c>
      <c r="N88" s="388" t="str">
        <f>IF(AND(G88="はい",I88="はい"),"基準1と4と5",IF(AND(J88="はい",L88="はい"),"基準1と4と5",IF(AND(G88="はい",I88="いいえ"),"基準1",IF(AND(J88="はい",L88="いいえ"),"基準1",""))))</f>
        <v/>
      </c>
    </row>
    <row r="89" spans="3:14" ht="61.15" customHeight="1">
      <c r="C89" s="402"/>
      <c r="D89" s="403"/>
      <c r="E89" s="404"/>
      <c r="F89" s="415"/>
      <c r="G89" s="409"/>
      <c r="H89" s="243" t="s">
        <v>223</v>
      </c>
      <c r="I89" s="156"/>
      <c r="J89" s="409"/>
      <c r="K89" s="243" t="s">
        <v>223</v>
      </c>
      <c r="L89" s="156"/>
      <c r="M89" s="316"/>
      <c r="N89" s="316"/>
    </row>
    <row r="90" spans="3:14" ht="61.15" customHeight="1">
      <c r="C90" s="402"/>
      <c r="D90" s="403"/>
      <c r="E90" s="404"/>
      <c r="F90" s="384" t="s">
        <v>51</v>
      </c>
      <c r="G90" s="398"/>
      <c r="H90" s="243" t="s">
        <v>222</v>
      </c>
      <c r="I90" s="156"/>
      <c r="J90" s="398"/>
      <c r="K90" s="243" t="s">
        <v>222</v>
      </c>
      <c r="L90" s="156"/>
      <c r="M90" s="388" t="str">
        <f>IF(N90="","",VLOOKUP(N90,基準選択肢C,2,FALSE))</f>
        <v/>
      </c>
      <c r="N90" s="388" t="str">
        <f>IF(AND(G90="はい",I90="はい"),"基準1と6",IF(AND(J90="はい",L90="はい"),"基準1と6",IF(AND(G90="はい",I90="いいえ"),"基準1",IF(AND(J90="はい",L90="いいえ"),"基準1",""))))</f>
        <v/>
      </c>
    </row>
    <row r="91" spans="3:14" ht="61.15" customHeight="1">
      <c r="C91" s="405"/>
      <c r="D91" s="406"/>
      <c r="E91" s="407"/>
      <c r="F91" s="415"/>
      <c r="G91" s="409"/>
      <c r="H91" s="243" t="s">
        <v>223</v>
      </c>
      <c r="I91" s="156"/>
      <c r="J91" s="409"/>
      <c r="K91" s="243" t="s">
        <v>223</v>
      </c>
      <c r="L91" s="156"/>
      <c r="M91" s="316"/>
      <c r="N91" s="316"/>
    </row>
    <row r="92" spans="3:14" ht="61.15" customHeight="1">
      <c r="C92" s="371" t="s">
        <v>224</v>
      </c>
      <c r="D92" s="410"/>
      <c r="E92" s="410"/>
      <c r="F92" s="384" t="s">
        <v>52</v>
      </c>
      <c r="G92" s="398"/>
      <c r="H92" s="243" t="s">
        <v>225</v>
      </c>
      <c r="I92" s="156"/>
      <c r="J92" s="398"/>
      <c r="K92" s="243" t="s">
        <v>225</v>
      </c>
      <c r="L92" s="156"/>
      <c r="M92" s="388" t="str">
        <f>IF(N92="","",VLOOKUP(N92,基準選択肢C,2,FALSE))</f>
        <v/>
      </c>
      <c r="N92" s="388" t="str">
        <f>IF(AND(G92="はい",I92="はい"),"基準1と4と5",IF(AND(J92="はい",L92="はい"),"基準1と4と5",IF(AND(G92="はい",I92="いいえ"),"基準1",IF(AND(J92="はい",L92="いいえ"),"基準1",""))))</f>
        <v/>
      </c>
    </row>
    <row r="93" spans="3:14" ht="61.15" customHeight="1">
      <c r="C93" s="411"/>
      <c r="D93" s="412"/>
      <c r="E93" s="412"/>
      <c r="F93" s="316"/>
      <c r="G93" s="414"/>
      <c r="H93" s="243" t="s">
        <v>226</v>
      </c>
      <c r="I93" s="156"/>
      <c r="J93" s="414"/>
      <c r="K93" s="243" t="s">
        <v>226</v>
      </c>
      <c r="L93" s="156"/>
      <c r="M93" s="316"/>
      <c r="N93" s="316"/>
    </row>
    <row r="94" spans="3:14" ht="61.15" customHeight="1">
      <c r="C94" s="411"/>
      <c r="D94" s="412"/>
      <c r="E94" s="412"/>
      <c r="F94" s="384" t="s">
        <v>51</v>
      </c>
      <c r="G94" s="398"/>
      <c r="H94" s="243" t="s">
        <v>225</v>
      </c>
      <c r="I94" s="156"/>
      <c r="J94" s="398"/>
      <c r="K94" s="243" t="s">
        <v>225</v>
      </c>
      <c r="L94" s="156"/>
      <c r="M94" s="388" t="str">
        <f>IF(N94="","",VLOOKUP(N94,基準選択肢C,2,FALSE))</f>
        <v/>
      </c>
      <c r="N94" s="388" t="str">
        <f>IF(AND(G94="はい",I94="はい"),"基準1と6",IF(AND(J94="はい",L94="はい"),"基準1と6",IF(AND(G94="はい",I94="いいえ"),"基準1",IF(AND(J94="はい",L94="いいえ"),"基準1",""))))</f>
        <v/>
      </c>
    </row>
    <row r="95" spans="3:14" ht="61.15" customHeight="1">
      <c r="C95" s="377"/>
      <c r="D95" s="378"/>
      <c r="E95" s="378"/>
      <c r="F95" s="316"/>
      <c r="G95" s="414"/>
      <c r="H95" s="243" t="s">
        <v>226</v>
      </c>
      <c r="I95" s="156"/>
      <c r="J95" s="414"/>
      <c r="K95" s="243" t="s">
        <v>226</v>
      </c>
      <c r="L95" s="156"/>
      <c r="M95" s="316"/>
      <c r="N95" s="316"/>
    </row>
    <row r="96" spans="3:14" ht="20.25" customHeight="1">
      <c r="C96" s="43"/>
      <c r="D96" s="43"/>
      <c r="E96" s="43"/>
      <c r="F96" s="43"/>
      <c r="G96" s="43"/>
      <c r="H96" s="43"/>
      <c r="N96" s="157"/>
    </row>
    <row r="97" spans="3:14" ht="31.5" customHeight="1">
      <c r="C97" s="43"/>
      <c r="D97" s="240"/>
      <c r="E97" s="241" t="s">
        <v>136</v>
      </c>
      <c r="F97" s="242" t="s">
        <v>56</v>
      </c>
      <c r="G97" s="354" t="str">
        <f>IF(G22="","",G22)</f>
        <v/>
      </c>
      <c r="H97" s="355"/>
      <c r="I97" s="355"/>
      <c r="J97" s="355"/>
      <c r="K97" s="355"/>
      <c r="L97" s="355"/>
      <c r="M97" s="356"/>
      <c r="N97" s="157"/>
    </row>
    <row r="98" spans="3:14" ht="20.100000000000001" customHeight="1">
      <c r="C98" s="43"/>
      <c r="D98" s="43"/>
      <c r="E98" s="43"/>
      <c r="F98" s="43"/>
      <c r="G98" s="43"/>
      <c r="H98" s="43"/>
      <c r="N98" s="157"/>
    </row>
    <row r="99" spans="3:14" ht="21" customHeight="1">
      <c r="C99" s="357" t="s">
        <v>54</v>
      </c>
      <c r="D99" s="358"/>
      <c r="E99" s="358"/>
      <c r="F99" s="359"/>
      <c r="G99" s="366" t="s">
        <v>53</v>
      </c>
      <c r="H99" s="367"/>
      <c r="I99" s="368"/>
      <c r="J99" s="366" t="s">
        <v>70</v>
      </c>
      <c r="K99" s="367"/>
      <c r="L99" s="368"/>
      <c r="M99" s="366"/>
      <c r="N99" s="369"/>
    </row>
    <row r="100" spans="3:14" ht="21" customHeight="1">
      <c r="C100" s="360"/>
      <c r="D100" s="361"/>
      <c r="E100" s="361"/>
      <c r="F100" s="362"/>
      <c r="G100" s="357" t="s">
        <v>23</v>
      </c>
      <c r="H100" s="366" t="s">
        <v>215</v>
      </c>
      <c r="I100" s="368"/>
      <c r="J100" s="357" t="s">
        <v>23</v>
      </c>
      <c r="K100" s="366" t="s">
        <v>215</v>
      </c>
      <c r="L100" s="368"/>
      <c r="M100" s="366" t="s">
        <v>215</v>
      </c>
      <c r="N100" s="369"/>
    </row>
    <row r="101" spans="3:14" ht="52.5" customHeight="1">
      <c r="C101" s="363"/>
      <c r="D101" s="364"/>
      <c r="E101" s="364"/>
      <c r="F101" s="365"/>
      <c r="G101" s="370"/>
      <c r="H101" s="366" t="s">
        <v>216</v>
      </c>
      <c r="I101" s="368"/>
      <c r="J101" s="370"/>
      <c r="K101" s="366" t="s">
        <v>216</v>
      </c>
      <c r="L101" s="368"/>
      <c r="M101" s="366" t="s">
        <v>111</v>
      </c>
      <c r="N101" s="369"/>
    </row>
    <row r="102" spans="3:14" ht="54" customHeight="1">
      <c r="C102" s="380" t="s">
        <v>71</v>
      </c>
      <c r="D102" s="381"/>
      <c r="E102" s="382"/>
      <c r="F102" s="45" t="s">
        <v>52</v>
      </c>
      <c r="G102" s="156"/>
      <c r="H102" s="243" t="s">
        <v>217</v>
      </c>
      <c r="I102" s="244"/>
      <c r="J102" s="156"/>
      <c r="K102" s="243" t="s">
        <v>217</v>
      </c>
      <c r="L102" s="244"/>
      <c r="M102" s="245" t="str">
        <f>IF(N102="","",VLOOKUP(N102,基準選択肢C,2,FALSE))</f>
        <v/>
      </c>
      <c r="N102" s="245" t="str">
        <f>IF(G102="はい","基準1",IF(J102="はい","基準1",""))</f>
        <v/>
      </c>
    </row>
    <row r="103" spans="3:14" ht="54" customHeight="1">
      <c r="C103" s="383" t="s">
        <v>131</v>
      </c>
      <c r="D103" s="372"/>
      <c r="E103" s="372"/>
      <c r="F103" s="384" t="s">
        <v>52</v>
      </c>
      <c r="G103" s="386"/>
      <c r="H103" s="246" t="s">
        <v>218</v>
      </c>
      <c r="I103" s="247"/>
      <c r="J103" s="386"/>
      <c r="K103" s="246" t="s">
        <v>218</v>
      </c>
      <c r="L103" s="247"/>
      <c r="M103" s="388" t="str">
        <f>IF(N103="","",VLOOKUP(N103,基準選択肢C,2,FALSE))</f>
        <v/>
      </c>
      <c r="N103" s="388" t="str">
        <f>IF(AND($G103="はい",$I104="有"),"基準1と4と5",IF(AND($J103="はい",$L104="有"),"基準1と4と5",IF($G103="はい","基準1",IF($J103="はい","基準1",""))))</f>
        <v/>
      </c>
    </row>
    <row r="104" spans="3:14" ht="48.95" customHeight="1">
      <c r="C104" s="374"/>
      <c r="D104" s="375"/>
      <c r="E104" s="375"/>
      <c r="F104" s="385"/>
      <c r="G104" s="387"/>
      <c r="H104" s="243" t="s">
        <v>219</v>
      </c>
      <c r="I104" s="156"/>
      <c r="J104" s="387"/>
      <c r="K104" s="243" t="s">
        <v>219</v>
      </c>
      <c r="L104" s="156"/>
      <c r="M104" s="316"/>
      <c r="N104" s="316"/>
    </row>
    <row r="105" spans="3:14" ht="60" customHeight="1">
      <c r="C105" s="389" t="s">
        <v>132</v>
      </c>
      <c r="D105" s="390"/>
      <c r="E105" s="391"/>
      <c r="F105" s="384" t="s">
        <v>52</v>
      </c>
      <c r="G105" s="398"/>
      <c r="H105" s="245" t="s">
        <v>220</v>
      </c>
      <c r="I105" s="156"/>
      <c r="J105" s="398"/>
      <c r="K105" s="245" t="s">
        <v>220</v>
      </c>
      <c r="L105" s="156"/>
      <c r="M105" s="388" t="str">
        <f>IF(N105="","",VLOOKUP(N105,基準選択肢C,2,FALSE))</f>
        <v/>
      </c>
      <c r="N105" s="388" t="str">
        <f>IF(OR(I106&gt;=2500000,L106&gt;=2500000),"基準1と4と5",IF(OR(I106&gt;=1000000,L106&gt;=1000000),"基準1",""))</f>
        <v/>
      </c>
    </row>
    <row r="106" spans="3:14" ht="54" customHeight="1">
      <c r="C106" s="392"/>
      <c r="D106" s="393"/>
      <c r="E106" s="394"/>
      <c r="F106" s="385"/>
      <c r="G106" s="387"/>
      <c r="H106" s="243" t="s">
        <v>217</v>
      </c>
      <c r="I106" s="244"/>
      <c r="J106" s="387"/>
      <c r="K106" s="243" t="s">
        <v>217</v>
      </c>
      <c r="L106" s="244"/>
      <c r="M106" s="316"/>
      <c r="N106" s="316"/>
    </row>
    <row r="107" spans="3:14" ht="60" customHeight="1">
      <c r="C107" s="392"/>
      <c r="D107" s="393"/>
      <c r="E107" s="394"/>
      <c r="F107" s="384" t="s">
        <v>51</v>
      </c>
      <c r="G107" s="398"/>
      <c r="H107" s="245" t="s">
        <v>220</v>
      </c>
      <c r="I107" s="156"/>
      <c r="J107" s="398"/>
      <c r="K107" s="245" t="s">
        <v>220</v>
      </c>
      <c r="L107" s="156"/>
      <c r="M107" s="388" t="str">
        <f>IF(N107="","",VLOOKUP(N107,基準選択肢C,2,FALSE))</f>
        <v/>
      </c>
      <c r="N107" s="388" t="str">
        <f>IF(OR(I108&gt;=2500000,L108&gt;=2500000),"基準1と6",IF(OR(I108&gt;=1000000,L108&gt;=1000000),"基準1",""))</f>
        <v/>
      </c>
    </row>
    <row r="108" spans="3:14" ht="54" customHeight="1">
      <c r="C108" s="395"/>
      <c r="D108" s="396"/>
      <c r="E108" s="397"/>
      <c r="F108" s="385"/>
      <c r="G108" s="387"/>
      <c r="H108" s="243" t="s">
        <v>217</v>
      </c>
      <c r="I108" s="244"/>
      <c r="J108" s="387"/>
      <c r="K108" s="243" t="s">
        <v>217</v>
      </c>
      <c r="L108" s="244"/>
      <c r="M108" s="316"/>
      <c r="N108" s="316"/>
    </row>
    <row r="109" spans="3:14" ht="73.5" customHeight="1">
      <c r="C109" s="399" t="s">
        <v>133</v>
      </c>
      <c r="D109" s="390"/>
      <c r="E109" s="391"/>
      <c r="F109" s="45" t="s">
        <v>52</v>
      </c>
      <c r="G109" s="248"/>
      <c r="H109" s="243" t="s">
        <v>221</v>
      </c>
      <c r="I109" s="156"/>
      <c r="J109" s="248"/>
      <c r="K109" s="243" t="s">
        <v>221</v>
      </c>
      <c r="L109" s="156"/>
      <c r="M109" s="245" t="str">
        <f>IF(N109="","",VLOOKUP(N109,基準選択肢C,2,FALSE))</f>
        <v/>
      </c>
      <c r="N109" s="245" t="str">
        <f>IF(G109="はい","基準1と4と5",IF(J109="はい","基準1と4と5",""))</f>
        <v/>
      </c>
    </row>
    <row r="110" spans="3:14" ht="80.099999999999994" customHeight="1">
      <c r="C110" s="395"/>
      <c r="D110" s="396"/>
      <c r="E110" s="397"/>
      <c r="F110" s="45" t="s">
        <v>51</v>
      </c>
      <c r="G110" s="248"/>
      <c r="H110" s="243" t="s">
        <v>221</v>
      </c>
      <c r="I110" s="156"/>
      <c r="J110" s="248"/>
      <c r="K110" s="243" t="s">
        <v>221</v>
      </c>
      <c r="L110" s="156"/>
      <c r="M110" s="245" t="str">
        <f>IF(N110="","",VLOOKUP(N110,基準選択肢C,2,FALSE))</f>
        <v/>
      </c>
      <c r="N110" s="245" t="str">
        <f>IF(G110="はい","基準1と6",IF(J110="はい","基準1と6",""))</f>
        <v/>
      </c>
    </row>
    <row r="111" spans="3:14" ht="61.15" customHeight="1">
      <c r="C111" s="389" t="s">
        <v>134</v>
      </c>
      <c r="D111" s="400"/>
      <c r="E111" s="401"/>
      <c r="F111" s="384" t="s">
        <v>52</v>
      </c>
      <c r="G111" s="398"/>
      <c r="H111" s="243" t="s">
        <v>222</v>
      </c>
      <c r="I111" s="156"/>
      <c r="J111" s="398"/>
      <c r="K111" s="243" t="s">
        <v>222</v>
      </c>
      <c r="L111" s="156"/>
      <c r="M111" s="388" t="str">
        <f>IF(N111="","",VLOOKUP(N111,基準選択肢C,2,FALSE))</f>
        <v/>
      </c>
      <c r="N111" s="388" t="str">
        <f>IF(AND(G111="はい",I111="はい"),"基準1と4と5",IF(AND(J111="はい",L111="はい"),"基準1と4と5",IF(AND(G111="はい",I111="いいえ"),"基準1",IF(AND(J111="はい",L111="いいえ"),"基準1",""))))</f>
        <v/>
      </c>
    </row>
    <row r="112" spans="3:14" ht="61.15" customHeight="1">
      <c r="C112" s="402"/>
      <c r="D112" s="403"/>
      <c r="E112" s="404"/>
      <c r="F112" s="415"/>
      <c r="G112" s="409"/>
      <c r="H112" s="243" t="s">
        <v>223</v>
      </c>
      <c r="I112" s="156"/>
      <c r="J112" s="409"/>
      <c r="K112" s="243" t="s">
        <v>223</v>
      </c>
      <c r="L112" s="156"/>
      <c r="M112" s="316"/>
      <c r="N112" s="316"/>
    </row>
    <row r="113" spans="3:14" ht="61.15" customHeight="1">
      <c r="C113" s="402"/>
      <c r="D113" s="403"/>
      <c r="E113" s="404"/>
      <c r="F113" s="384" t="s">
        <v>51</v>
      </c>
      <c r="G113" s="398"/>
      <c r="H113" s="243" t="s">
        <v>222</v>
      </c>
      <c r="I113" s="156"/>
      <c r="J113" s="398"/>
      <c r="K113" s="243" t="s">
        <v>222</v>
      </c>
      <c r="L113" s="156"/>
      <c r="M113" s="388" t="str">
        <f>IF(N113="","",VLOOKUP(N113,基準選択肢C,2,FALSE))</f>
        <v/>
      </c>
      <c r="N113" s="388" t="str">
        <f>IF(AND(G113="はい",I113="はい"),"基準1と6",IF(AND(J113="はい",L113="はい"),"基準1と6",IF(AND(G113="はい",I113="いいえ"),"基準1",IF(AND(J113="はい",L113="いいえ"),"基準1",""))))</f>
        <v/>
      </c>
    </row>
    <row r="114" spans="3:14" ht="61.15" customHeight="1">
      <c r="C114" s="405"/>
      <c r="D114" s="406"/>
      <c r="E114" s="407"/>
      <c r="F114" s="415"/>
      <c r="G114" s="409"/>
      <c r="H114" s="243" t="s">
        <v>223</v>
      </c>
      <c r="I114" s="156"/>
      <c r="J114" s="409"/>
      <c r="K114" s="243" t="s">
        <v>223</v>
      </c>
      <c r="L114" s="156"/>
      <c r="M114" s="316"/>
      <c r="N114" s="316"/>
    </row>
    <row r="115" spans="3:14" ht="61.15" customHeight="1">
      <c r="C115" s="371" t="s">
        <v>224</v>
      </c>
      <c r="D115" s="410"/>
      <c r="E115" s="410"/>
      <c r="F115" s="384" t="s">
        <v>52</v>
      </c>
      <c r="G115" s="398"/>
      <c r="H115" s="243" t="s">
        <v>225</v>
      </c>
      <c r="I115" s="156"/>
      <c r="J115" s="398"/>
      <c r="K115" s="243" t="s">
        <v>225</v>
      </c>
      <c r="L115" s="156"/>
      <c r="M115" s="388" t="str">
        <f>IF(N115="","",VLOOKUP(N115,基準選択肢C,2,FALSE))</f>
        <v/>
      </c>
      <c r="N115" s="388" t="str">
        <f>IF(AND(G115="はい",I115="はい"),"基準1と4と5",IF(AND(J115="はい",L115="はい"),"基準1と4と5",IF(AND(G115="はい",I115="いいえ"),"基準1",IF(AND(J115="はい",L115="いいえ"),"基準1",""))))</f>
        <v/>
      </c>
    </row>
    <row r="116" spans="3:14" ht="61.15" customHeight="1">
      <c r="C116" s="411"/>
      <c r="D116" s="412"/>
      <c r="E116" s="412"/>
      <c r="F116" s="316"/>
      <c r="G116" s="414"/>
      <c r="H116" s="243" t="s">
        <v>226</v>
      </c>
      <c r="I116" s="156"/>
      <c r="J116" s="414"/>
      <c r="K116" s="243" t="s">
        <v>226</v>
      </c>
      <c r="L116" s="156"/>
      <c r="M116" s="316"/>
      <c r="N116" s="316"/>
    </row>
    <row r="117" spans="3:14" ht="61.15" customHeight="1">
      <c r="C117" s="411"/>
      <c r="D117" s="412"/>
      <c r="E117" s="412"/>
      <c r="F117" s="384" t="s">
        <v>51</v>
      </c>
      <c r="G117" s="398"/>
      <c r="H117" s="243" t="s">
        <v>225</v>
      </c>
      <c r="I117" s="156"/>
      <c r="J117" s="398"/>
      <c r="K117" s="243" t="s">
        <v>225</v>
      </c>
      <c r="L117" s="156"/>
      <c r="M117" s="388" t="str">
        <f>IF(N117="","",VLOOKUP(N117,基準選択肢C,2,FALSE))</f>
        <v/>
      </c>
      <c r="N117" s="388" t="str">
        <f>IF(AND(G117="はい",I117="はい"),"基準1と6",IF(AND(J117="はい",L117="はい"),"基準1と6",IF(AND(G117="はい",I117="いいえ"),"基準1",IF(AND(J117="はい",L117="いいえ"),"基準1",""))))</f>
        <v/>
      </c>
    </row>
    <row r="118" spans="3:14" ht="61.15" customHeight="1">
      <c r="C118" s="377"/>
      <c r="D118" s="378"/>
      <c r="E118" s="378"/>
      <c r="F118" s="316"/>
      <c r="G118" s="414"/>
      <c r="H118" s="243" t="s">
        <v>226</v>
      </c>
      <c r="I118" s="156"/>
      <c r="J118" s="414"/>
      <c r="K118" s="243" t="s">
        <v>226</v>
      </c>
      <c r="L118" s="156"/>
      <c r="M118" s="316"/>
      <c r="N118" s="316"/>
    </row>
    <row r="119" spans="3:14" ht="20.100000000000001" customHeight="1">
      <c r="C119" s="43"/>
      <c r="D119" s="43"/>
      <c r="E119" s="43"/>
      <c r="F119" s="43"/>
      <c r="G119" s="43"/>
      <c r="H119" s="43"/>
      <c r="N119" s="157"/>
    </row>
    <row r="120" spans="3:14" ht="31.5" customHeight="1">
      <c r="C120" s="43"/>
      <c r="D120" s="240"/>
      <c r="E120" s="241" t="s">
        <v>136</v>
      </c>
      <c r="F120" s="242" t="s">
        <v>65</v>
      </c>
      <c r="G120" s="354" t="str">
        <f>IF(G23="","",G23)</f>
        <v/>
      </c>
      <c r="H120" s="355"/>
      <c r="I120" s="355"/>
      <c r="J120" s="355"/>
      <c r="K120" s="355"/>
      <c r="L120" s="355"/>
      <c r="M120" s="356"/>
      <c r="N120" s="157"/>
    </row>
    <row r="121" spans="3:14" ht="20.100000000000001" customHeight="1">
      <c r="C121" s="43"/>
      <c r="D121" s="43"/>
      <c r="E121" s="43"/>
      <c r="F121" s="43"/>
      <c r="G121" s="43"/>
      <c r="H121" s="43"/>
      <c r="N121" s="157"/>
    </row>
    <row r="122" spans="3:14" ht="21" customHeight="1">
      <c r="C122" s="357" t="s">
        <v>54</v>
      </c>
      <c r="D122" s="358"/>
      <c r="E122" s="358"/>
      <c r="F122" s="359"/>
      <c r="G122" s="366" t="s">
        <v>53</v>
      </c>
      <c r="H122" s="367"/>
      <c r="I122" s="368"/>
      <c r="J122" s="366" t="s">
        <v>70</v>
      </c>
      <c r="K122" s="367"/>
      <c r="L122" s="368"/>
      <c r="M122" s="366"/>
      <c r="N122" s="369"/>
    </row>
    <row r="123" spans="3:14" ht="21" customHeight="1">
      <c r="C123" s="360"/>
      <c r="D123" s="361"/>
      <c r="E123" s="361"/>
      <c r="F123" s="362"/>
      <c r="G123" s="357" t="s">
        <v>23</v>
      </c>
      <c r="H123" s="366" t="s">
        <v>215</v>
      </c>
      <c r="I123" s="368"/>
      <c r="J123" s="357" t="s">
        <v>23</v>
      </c>
      <c r="K123" s="366" t="s">
        <v>215</v>
      </c>
      <c r="L123" s="368"/>
      <c r="M123" s="366" t="s">
        <v>215</v>
      </c>
      <c r="N123" s="369"/>
    </row>
    <row r="124" spans="3:14" ht="52.5" customHeight="1">
      <c r="C124" s="363"/>
      <c r="D124" s="364"/>
      <c r="E124" s="364"/>
      <c r="F124" s="365"/>
      <c r="G124" s="370"/>
      <c r="H124" s="366" t="s">
        <v>216</v>
      </c>
      <c r="I124" s="368"/>
      <c r="J124" s="370"/>
      <c r="K124" s="366" t="s">
        <v>216</v>
      </c>
      <c r="L124" s="368"/>
      <c r="M124" s="366" t="s">
        <v>111</v>
      </c>
      <c r="N124" s="369"/>
    </row>
    <row r="125" spans="3:14" ht="54" customHeight="1">
      <c r="C125" s="380" t="s">
        <v>71</v>
      </c>
      <c r="D125" s="381"/>
      <c r="E125" s="382"/>
      <c r="F125" s="45" t="s">
        <v>52</v>
      </c>
      <c r="G125" s="156"/>
      <c r="H125" s="243" t="s">
        <v>217</v>
      </c>
      <c r="I125" s="244"/>
      <c r="J125" s="156"/>
      <c r="K125" s="243" t="s">
        <v>217</v>
      </c>
      <c r="L125" s="244"/>
      <c r="M125" s="245" t="str">
        <f>IF(N125="","",VLOOKUP(N125,基準選択肢C,2,FALSE))</f>
        <v/>
      </c>
      <c r="N125" s="245" t="str">
        <f>IF(G125="はい","基準1",IF(J125="はい","基準1",""))</f>
        <v/>
      </c>
    </row>
    <row r="126" spans="3:14" ht="54" customHeight="1">
      <c r="C126" s="383" t="s">
        <v>131</v>
      </c>
      <c r="D126" s="372"/>
      <c r="E126" s="372"/>
      <c r="F126" s="384" t="s">
        <v>52</v>
      </c>
      <c r="G126" s="386"/>
      <c r="H126" s="246" t="s">
        <v>218</v>
      </c>
      <c r="I126" s="247"/>
      <c r="J126" s="386"/>
      <c r="K126" s="246" t="s">
        <v>218</v>
      </c>
      <c r="L126" s="247"/>
      <c r="M126" s="388" t="str">
        <f>IF(N126="","",VLOOKUP(N126,基準選択肢C,2,FALSE))</f>
        <v/>
      </c>
      <c r="N126" s="388" t="str">
        <f>IF(AND($G126="はい",$I127="有"),"基準1と4と5",IF(AND($J126="はい",$L127="有"),"基準1と4と5",IF($G126="はい","基準1",IF($J126="はい","基準1",""))))</f>
        <v/>
      </c>
    </row>
    <row r="127" spans="3:14" ht="48.95" customHeight="1">
      <c r="C127" s="374"/>
      <c r="D127" s="375"/>
      <c r="E127" s="375"/>
      <c r="F127" s="385"/>
      <c r="G127" s="387"/>
      <c r="H127" s="243" t="s">
        <v>219</v>
      </c>
      <c r="I127" s="156"/>
      <c r="J127" s="387"/>
      <c r="K127" s="243" t="s">
        <v>219</v>
      </c>
      <c r="L127" s="156"/>
      <c r="M127" s="316"/>
      <c r="N127" s="316"/>
    </row>
    <row r="128" spans="3:14" ht="60" customHeight="1">
      <c r="C128" s="389" t="s">
        <v>132</v>
      </c>
      <c r="D128" s="390"/>
      <c r="E128" s="391"/>
      <c r="F128" s="384" t="s">
        <v>52</v>
      </c>
      <c r="G128" s="398"/>
      <c r="H128" s="245" t="s">
        <v>220</v>
      </c>
      <c r="I128" s="156"/>
      <c r="J128" s="398"/>
      <c r="K128" s="245" t="s">
        <v>220</v>
      </c>
      <c r="L128" s="156"/>
      <c r="M128" s="388" t="str">
        <f>IF(N128="","",VLOOKUP(N128,基準選択肢C,2,FALSE))</f>
        <v/>
      </c>
      <c r="N128" s="388" t="str">
        <f>IF(OR(I129&gt;=2500000,L129&gt;=2500000),"基準1と4と5",IF(OR(I129&gt;=1000000,L129&gt;=1000000),"基準1",""))</f>
        <v/>
      </c>
    </row>
    <row r="129" spans="3:14" ht="54" customHeight="1">
      <c r="C129" s="392"/>
      <c r="D129" s="393"/>
      <c r="E129" s="394"/>
      <c r="F129" s="385"/>
      <c r="G129" s="387"/>
      <c r="H129" s="243" t="s">
        <v>217</v>
      </c>
      <c r="I129" s="244"/>
      <c r="J129" s="387"/>
      <c r="K129" s="243" t="s">
        <v>217</v>
      </c>
      <c r="L129" s="244"/>
      <c r="M129" s="316"/>
      <c r="N129" s="316"/>
    </row>
    <row r="130" spans="3:14" ht="60" customHeight="1">
      <c r="C130" s="392"/>
      <c r="D130" s="393"/>
      <c r="E130" s="394"/>
      <c r="F130" s="384" t="s">
        <v>51</v>
      </c>
      <c r="G130" s="398"/>
      <c r="H130" s="245" t="s">
        <v>220</v>
      </c>
      <c r="I130" s="156"/>
      <c r="J130" s="398"/>
      <c r="K130" s="245" t="s">
        <v>220</v>
      </c>
      <c r="L130" s="156"/>
      <c r="M130" s="388" t="str">
        <f>IF(N130="","",VLOOKUP(N130,基準選択肢C,2,FALSE))</f>
        <v/>
      </c>
      <c r="N130" s="388" t="str">
        <f>IF(OR(I131&gt;=2500000,L131&gt;=2500000),"基準1と6",IF(OR(I131&gt;=1000000,L131&gt;=1000000),"基準1",""))</f>
        <v/>
      </c>
    </row>
    <row r="131" spans="3:14" ht="54" customHeight="1">
      <c r="C131" s="395"/>
      <c r="D131" s="396"/>
      <c r="E131" s="397"/>
      <c r="F131" s="385"/>
      <c r="G131" s="387"/>
      <c r="H131" s="243" t="s">
        <v>217</v>
      </c>
      <c r="I131" s="244"/>
      <c r="J131" s="387"/>
      <c r="K131" s="243" t="s">
        <v>217</v>
      </c>
      <c r="L131" s="244"/>
      <c r="M131" s="316"/>
      <c r="N131" s="316"/>
    </row>
    <row r="132" spans="3:14" ht="73.5" customHeight="1">
      <c r="C132" s="399" t="s">
        <v>133</v>
      </c>
      <c r="D132" s="390"/>
      <c r="E132" s="391"/>
      <c r="F132" s="45" t="s">
        <v>52</v>
      </c>
      <c r="G132" s="248"/>
      <c r="H132" s="243" t="s">
        <v>221</v>
      </c>
      <c r="I132" s="156"/>
      <c r="J132" s="248"/>
      <c r="K132" s="243" t="s">
        <v>221</v>
      </c>
      <c r="L132" s="156"/>
      <c r="M132" s="245" t="str">
        <f>IF(N132="","",VLOOKUP(N132,基準選択肢C,2,FALSE))</f>
        <v/>
      </c>
      <c r="N132" s="245" t="str">
        <f>IF(G132="はい","基準1と4と5",IF(J132="はい","基準1と4と5",""))</f>
        <v/>
      </c>
    </row>
    <row r="133" spans="3:14" ht="80.099999999999994" customHeight="1">
      <c r="C133" s="395"/>
      <c r="D133" s="396"/>
      <c r="E133" s="397"/>
      <c r="F133" s="45" t="s">
        <v>51</v>
      </c>
      <c r="G133" s="248"/>
      <c r="H133" s="243" t="s">
        <v>221</v>
      </c>
      <c r="I133" s="156"/>
      <c r="J133" s="248"/>
      <c r="K133" s="243" t="s">
        <v>221</v>
      </c>
      <c r="L133" s="156"/>
      <c r="M133" s="245" t="str">
        <f>IF(N133="","",VLOOKUP(N133,基準選択肢C,2,FALSE))</f>
        <v/>
      </c>
      <c r="N133" s="245" t="str">
        <f>IF(G133="はい","基準1と6",IF(J133="はい","基準1と6",""))</f>
        <v/>
      </c>
    </row>
    <row r="134" spans="3:14" ht="60.6" customHeight="1">
      <c r="C134" s="389" t="s">
        <v>134</v>
      </c>
      <c r="D134" s="400"/>
      <c r="E134" s="401"/>
      <c r="F134" s="384" t="s">
        <v>52</v>
      </c>
      <c r="G134" s="398"/>
      <c r="H134" s="243" t="s">
        <v>222</v>
      </c>
      <c r="I134" s="156"/>
      <c r="J134" s="398"/>
      <c r="K134" s="243" t="s">
        <v>222</v>
      </c>
      <c r="L134" s="156"/>
      <c r="M134" s="388" t="str">
        <f>IF(N134="","",VLOOKUP(N134,基準選択肢C,2,FALSE))</f>
        <v/>
      </c>
      <c r="N134" s="388" t="str">
        <f>IF(AND(G134="はい",I134="はい"),"基準1と4と5",IF(AND(J134="はい",L134="はい"),"基準1と4と5",IF(AND(G134="はい",I134="いいえ"),"基準1",IF(AND(J134="はい",L134="いいえ"),"基準1",""))))</f>
        <v/>
      </c>
    </row>
    <row r="135" spans="3:14" ht="60.6" customHeight="1">
      <c r="C135" s="402"/>
      <c r="D135" s="403"/>
      <c r="E135" s="404"/>
      <c r="F135" s="415"/>
      <c r="G135" s="409"/>
      <c r="H135" s="243" t="s">
        <v>223</v>
      </c>
      <c r="I135" s="156"/>
      <c r="J135" s="409"/>
      <c r="K135" s="243" t="s">
        <v>223</v>
      </c>
      <c r="L135" s="156"/>
      <c r="M135" s="316"/>
      <c r="N135" s="316"/>
    </row>
    <row r="136" spans="3:14" ht="60.6" customHeight="1">
      <c r="C136" s="402"/>
      <c r="D136" s="403"/>
      <c r="E136" s="404"/>
      <c r="F136" s="384" t="s">
        <v>51</v>
      </c>
      <c r="G136" s="398"/>
      <c r="H136" s="243" t="s">
        <v>222</v>
      </c>
      <c r="I136" s="156"/>
      <c r="J136" s="398"/>
      <c r="K136" s="243" t="s">
        <v>222</v>
      </c>
      <c r="L136" s="156"/>
      <c r="M136" s="388" t="str">
        <f>IF(N136="","",VLOOKUP(N136,基準選択肢C,2,FALSE))</f>
        <v/>
      </c>
      <c r="N136" s="388" t="str">
        <f>IF(AND(G136="はい",I136="はい"),"基準1と6",IF(AND(J136="はい",L136="はい"),"基準1と6",IF(AND(G136="はい",I136="いいえ"),"基準1",IF(AND(J136="はい",L136="いいえ"),"基準1",""))))</f>
        <v/>
      </c>
    </row>
    <row r="137" spans="3:14" ht="60.6" customHeight="1">
      <c r="C137" s="405"/>
      <c r="D137" s="406"/>
      <c r="E137" s="407"/>
      <c r="F137" s="415"/>
      <c r="G137" s="409"/>
      <c r="H137" s="243" t="s">
        <v>223</v>
      </c>
      <c r="I137" s="156"/>
      <c r="J137" s="409"/>
      <c r="K137" s="243" t="s">
        <v>223</v>
      </c>
      <c r="L137" s="156"/>
      <c r="M137" s="316"/>
      <c r="N137" s="316"/>
    </row>
    <row r="138" spans="3:14" ht="60.6" customHeight="1">
      <c r="C138" s="371" t="s">
        <v>224</v>
      </c>
      <c r="D138" s="410"/>
      <c r="E138" s="410"/>
      <c r="F138" s="384" t="s">
        <v>52</v>
      </c>
      <c r="G138" s="398"/>
      <c r="H138" s="243" t="s">
        <v>225</v>
      </c>
      <c r="I138" s="156"/>
      <c r="J138" s="398"/>
      <c r="K138" s="243" t="s">
        <v>225</v>
      </c>
      <c r="L138" s="156"/>
      <c r="M138" s="388" t="str">
        <f>IF(N138="","",VLOOKUP(N138,基準選択肢C,2,FALSE))</f>
        <v/>
      </c>
      <c r="N138" s="388" t="str">
        <f>IF(AND(G138="はい",I138="はい"),"基準1と4と5",IF(AND(J138="はい",L138="はい"),"基準1と4と5",IF(AND(G138="はい",I138="いいえ"),"基準1",IF(AND(J138="はい",L138="いいえ"),"基準1",""))))</f>
        <v/>
      </c>
    </row>
    <row r="139" spans="3:14" ht="60.6" customHeight="1">
      <c r="C139" s="411"/>
      <c r="D139" s="412"/>
      <c r="E139" s="412"/>
      <c r="F139" s="316"/>
      <c r="G139" s="414"/>
      <c r="H139" s="243" t="s">
        <v>226</v>
      </c>
      <c r="I139" s="156"/>
      <c r="J139" s="414"/>
      <c r="K139" s="243" t="s">
        <v>226</v>
      </c>
      <c r="L139" s="156"/>
      <c r="M139" s="316"/>
      <c r="N139" s="316"/>
    </row>
    <row r="140" spans="3:14" ht="60.6" customHeight="1">
      <c r="C140" s="411"/>
      <c r="D140" s="412"/>
      <c r="E140" s="412"/>
      <c r="F140" s="384" t="s">
        <v>51</v>
      </c>
      <c r="G140" s="398"/>
      <c r="H140" s="243" t="s">
        <v>225</v>
      </c>
      <c r="I140" s="156"/>
      <c r="J140" s="398"/>
      <c r="K140" s="243" t="s">
        <v>225</v>
      </c>
      <c r="L140" s="156"/>
      <c r="M140" s="388" t="str">
        <f>IF(N140="","",VLOOKUP(N140,基準選択肢C,2,FALSE))</f>
        <v/>
      </c>
      <c r="N140" s="388" t="str">
        <f>IF(AND(G140="はい",I140="はい"),"基準1と6",IF(AND(J140="はい",L140="はい"),"基準1と6",IF(AND(G140="はい",I140="いいえ"),"基準1",IF(AND(J140="はい",L140="いいえ"),"基準1",""))))</f>
        <v/>
      </c>
    </row>
    <row r="141" spans="3:14" ht="60.6" customHeight="1">
      <c r="C141" s="377"/>
      <c r="D141" s="378"/>
      <c r="E141" s="378"/>
      <c r="F141" s="316"/>
      <c r="G141" s="414"/>
      <c r="H141" s="243" t="s">
        <v>226</v>
      </c>
      <c r="I141" s="156"/>
      <c r="J141" s="414"/>
      <c r="K141" s="243" t="s">
        <v>226</v>
      </c>
      <c r="L141" s="156"/>
      <c r="M141" s="316"/>
      <c r="N141" s="316"/>
    </row>
    <row r="142" spans="3:14">
      <c r="C142" s="43"/>
      <c r="D142" s="43"/>
      <c r="E142" s="43"/>
      <c r="F142" s="43"/>
      <c r="G142" s="43"/>
      <c r="H142" s="43"/>
      <c r="N142" s="157"/>
    </row>
    <row r="143" spans="3:14" ht="31.5" customHeight="1">
      <c r="C143" s="43"/>
      <c r="D143" s="240"/>
      <c r="E143" s="241" t="s">
        <v>136</v>
      </c>
      <c r="F143" s="242" t="s">
        <v>66</v>
      </c>
      <c r="G143" s="354" t="str">
        <f>IF(G24="","",G24)</f>
        <v/>
      </c>
      <c r="H143" s="355"/>
      <c r="I143" s="355"/>
      <c r="J143" s="355"/>
      <c r="K143" s="355"/>
      <c r="L143" s="355"/>
      <c r="M143" s="356"/>
      <c r="N143" s="157"/>
    </row>
    <row r="144" spans="3:14" ht="20.100000000000001" customHeight="1">
      <c r="C144" s="43"/>
      <c r="D144" s="43"/>
      <c r="E144" s="43"/>
      <c r="F144" s="43"/>
      <c r="G144" s="43"/>
      <c r="H144" s="43"/>
      <c r="N144" s="157"/>
    </row>
    <row r="145" spans="3:14" ht="21" customHeight="1">
      <c r="C145" s="357" t="s">
        <v>54</v>
      </c>
      <c r="D145" s="358"/>
      <c r="E145" s="358"/>
      <c r="F145" s="359"/>
      <c r="G145" s="366" t="s">
        <v>53</v>
      </c>
      <c r="H145" s="367"/>
      <c r="I145" s="368"/>
      <c r="J145" s="366" t="s">
        <v>70</v>
      </c>
      <c r="K145" s="367"/>
      <c r="L145" s="368"/>
      <c r="M145" s="366"/>
      <c r="N145" s="369"/>
    </row>
    <row r="146" spans="3:14" ht="21" customHeight="1">
      <c r="C146" s="360"/>
      <c r="D146" s="361"/>
      <c r="E146" s="361"/>
      <c r="F146" s="362"/>
      <c r="G146" s="357" t="s">
        <v>23</v>
      </c>
      <c r="H146" s="366" t="s">
        <v>215</v>
      </c>
      <c r="I146" s="368"/>
      <c r="J146" s="357" t="s">
        <v>23</v>
      </c>
      <c r="K146" s="366" t="s">
        <v>215</v>
      </c>
      <c r="L146" s="368"/>
      <c r="M146" s="366" t="s">
        <v>215</v>
      </c>
      <c r="N146" s="369"/>
    </row>
    <row r="147" spans="3:14" ht="52.5" customHeight="1">
      <c r="C147" s="363"/>
      <c r="D147" s="364"/>
      <c r="E147" s="364"/>
      <c r="F147" s="365"/>
      <c r="G147" s="370"/>
      <c r="H147" s="366" t="s">
        <v>216</v>
      </c>
      <c r="I147" s="368"/>
      <c r="J147" s="370"/>
      <c r="K147" s="366" t="s">
        <v>216</v>
      </c>
      <c r="L147" s="368"/>
      <c r="M147" s="366" t="s">
        <v>111</v>
      </c>
      <c r="N147" s="369"/>
    </row>
    <row r="148" spans="3:14" ht="54" customHeight="1">
      <c r="C148" s="380" t="s">
        <v>135</v>
      </c>
      <c r="D148" s="381"/>
      <c r="E148" s="382"/>
      <c r="F148" s="45" t="s">
        <v>52</v>
      </c>
      <c r="G148" s="156"/>
      <c r="H148" s="243" t="s">
        <v>217</v>
      </c>
      <c r="I148" s="244"/>
      <c r="J148" s="156"/>
      <c r="K148" s="243" t="s">
        <v>217</v>
      </c>
      <c r="L148" s="244"/>
      <c r="M148" s="245" t="str">
        <f>IF(N148="","",VLOOKUP(N148,基準選択肢C,2,FALSE))</f>
        <v/>
      </c>
      <c r="N148" s="245" t="str">
        <f>IF(G148="はい","基準1",IF(J148="はい","基準1",""))</f>
        <v/>
      </c>
    </row>
    <row r="149" spans="3:14" ht="54" customHeight="1">
      <c r="C149" s="383" t="s">
        <v>131</v>
      </c>
      <c r="D149" s="372"/>
      <c r="E149" s="372"/>
      <c r="F149" s="384" t="s">
        <v>52</v>
      </c>
      <c r="G149" s="386"/>
      <c r="H149" s="246" t="s">
        <v>218</v>
      </c>
      <c r="I149" s="247"/>
      <c r="J149" s="386"/>
      <c r="K149" s="246" t="s">
        <v>218</v>
      </c>
      <c r="L149" s="247"/>
      <c r="M149" s="388" t="str">
        <f>IF(N149="","",VLOOKUP(N149,基準選択肢C,2,FALSE))</f>
        <v/>
      </c>
      <c r="N149" s="388" t="str">
        <f>IF(AND($G149="はい",$I150="有"),"基準1と4と5",IF(AND($J149="はい",$L150="有"),"基準1と4と5",IF($G149="はい","基準1",IF($J149="はい","基準1",""))))</f>
        <v/>
      </c>
    </row>
    <row r="150" spans="3:14" ht="48.95" customHeight="1">
      <c r="C150" s="374"/>
      <c r="D150" s="375"/>
      <c r="E150" s="375"/>
      <c r="F150" s="385"/>
      <c r="G150" s="387"/>
      <c r="H150" s="243" t="s">
        <v>219</v>
      </c>
      <c r="I150" s="156"/>
      <c r="J150" s="387"/>
      <c r="K150" s="243" t="s">
        <v>219</v>
      </c>
      <c r="L150" s="156"/>
      <c r="M150" s="316"/>
      <c r="N150" s="316"/>
    </row>
    <row r="151" spans="3:14" ht="60" customHeight="1">
      <c r="C151" s="389" t="s">
        <v>227</v>
      </c>
      <c r="D151" s="390"/>
      <c r="E151" s="391"/>
      <c r="F151" s="384" t="s">
        <v>52</v>
      </c>
      <c r="G151" s="398"/>
      <c r="H151" s="245" t="s">
        <v>220</v>
      </c>
      <c r="I151" s="156"/>
      <c r="J151" s="398"/>
      <c r="K151" s="245" t="s">
        <v>220</v>
      </c>
      <c r="L151" s="156"/>
      <c r="M151" s="388" t="str">
        <f>IF(N151="","",VLOOKUP(N151,基準選択肢C,2,FALSE))</f>
        <v/>
      </c>
      <c r="N151" s="388" t="str">
        <f>IF(OR(I152&gt;=2500000,L152&gt;=2500000),"基準1と4と5",IF(OR(I152&gt;=1000000,L152&gt;=1000000),"基準1",""))</f>
        <v/>
      </c>
    </row>
    <row r="152" spans="3:14" ht="54" customHeight="1">
      <c r="C152" s="392"/>
      <c r="D152" s="393"/>
      <c r="E152" s="394"/>
      <c r="F152" s="385"/>
      <c r="G152" s="387"/>
      <c r="H152" s="243" t="s">
        <v>217</v>
      </c>
      <c r="I152" s="244"/>
      <c r="J152" s="387"/>
      <c r="K152" s="243" t="s">
        <v>217</v>
      </c>
      <c r="L152" s="244"/>
      <c r="M152" s="316"/>
      <c r="N152" s="316"/>
    </row>
    <row r="153" spans="3:14" ht="60" customHeight="1">
      <c r="C153" s="392"/>
      <c r="D153" s="393"/>
      <c r="E153" s="394"/>
      <c r="F153" s="384" t="s">
        <v>51</v>
      </c>
      <c r="G153" s="398"/>
      <c r="H153" s="245" t="s">
        <v>220</v>
      </c>
      <c r="I153" s="156"/>
      <c r="J153" s="398"/>
      <c r="K153" s="245" t="s">
        <v>220</v>
      </c>
      <c r="L153" s="156"/>
      <c r="M153" s="388" t="str">
        <f>IF(N153="","",VLOOKUP(N153,基準選択肢C,2,FALSE))</f>
        <v/>
      </c>
      <c r="N153" s="388" t="str">
        <f>IF(OR(I154&gt;=2500000,L154&gt;=2500000),"基準1と6",IF(OR(I154&gt;=1000000,L154&gt;=1000000),"基準1",""))</f>
        <v/>
      </c>
    </row>
    <row r="154" spans="3:14" ht="54" customHeight="1">
      <c r="C154" s="395"/>
      <c r="D154" s="396"/>
      <c r="E154" s="397"/>
      <c r="F154" s="385"/>
      <c r="G154" s="387"/>
      <c r="H154" s="243" t="s">
        <v>217</v>
      </c>
      <c r="I154" s="244"/>
      <c r="J154" s="387"/>
      <c r="K154" s="243" t="s">
        <v>217</v>
      </c>
      <c r="L154" s="244"/>
      <c r="M154" s="316"/>
      <c r="N154" s="316"/>
    </row>
    <row r="155" spans="3:14" ht="73.5" customHeight="1">
      <c r="C155" s="399" t="s">
        <v>228</v>
      </c>
      <c r="D155" s="390"/>
      <c r="E155" s="391"/>
      <c r="F155" s="45" t="s">
        <v>52</v>
      </c>
      <c r="G155" s="248"/>
      <c r="H155" s="243" t="s">
        <v>221</v>
      </c>
      <c r="I155" s="156"/>
      <c r="J155" s="248"/>
      <c r="K155" s="243" t="s">
        <v>221</v>
      </c>
      <c r="L155" s="156"/>
      <c r="M155" s="245" t="str">
        <f>IF(N155="","",VLOOKUP(N155,基準選択肢C,2,FALSE))</f>
        <v/>
      </c>
      <c r="N155" s="245" t="str">
        <f>IF(G155="はい","基準1と4と5",IF(J155="はい","基準1と4と5",""))</f>
        <v/>
      </c>
    </row>
    <row r="156" spans="3:14" ht="80.099999999999994" customHeight="1">
      <c r="C156" s="395"/>
      <c r="D156" s="396"/>
      <c r="E156" s="397"/>
      <c r="F156" s="45" t="s">
        <v>51</v>
      </c>
      <c r="G156" s="248"/>
      <c r="H156" s="243" t="s">
        <v>221</v>
      </c>
      <c r="I156" s="156"/>
      <c r="J156" s="248"/>
      <c r="K156" s="243" t="s">
        <v>221</v>
      </c>
      <c r="L156" s="156"/>
      <c r="M156" s="245" t="str">
        <f>IF(N156="","",VLOOKUP(N156,基準選択肢C,2,FALSE))</f>
        <v/>
      </c>
      <c r="N156" s="245" t="str">
        <f>IF(G156="はい","基準1と6",IF(J156="はい","基準1と6",""))</f>
        <v/>
      </c>
    </row>
    <row r="157" spans="3:14" ht="62.25" customHeight="1">
      <c r="C157" s="389" t="s">
        <v>134</v>
      </c>
      <c r="D157" s="400"/>
      <c r="E157" s="401"/>
      <c r="F157" s="384" t="s">
        <v>52</v>
      </c>
      <c r="G157" s="398"/>
      <c r="H157" s="243" t="s">
        <v>222</v>
      </c>
      <c r="I157" s="156"/>
      <c r="J157" s="398"/>
      <c r="K157" s="243" t="s">
        <v>222</v>
      </c>
      <c r="L157" s="156"/>
      <c r="M157" s="388" t="str">
        <f>IF(N157="","",VLOOKUP(N157,基準選択肢C,2,FALSE))</f>
        <v/>
      </c>
      <c r="N157" s="388" t="str">
        <f>IF(AND(G157="はい",I157="はい"),"基準1と4と5",IF(AND(J157="はい",L157="はい"),"基準1と4と5",IF(AND(G157="はい",I157="いいえ"),"基準1",IF(AND(J157="はい",L157="いいえ"),"基準1",""))))</f>
        <v/>
      </c>
    </row>
    <row r="158" spans="3:14" ht="80.099999999999994" customHeight="1">
      <c r="C158" s="402"/>
      <c r="D158" s="403"/>
      <c r="E158" s="404"/>
      <c r="F158" s="415"/>
      <c r="G158" s="409"/>
      <c r="H158" s="243" t="s">
        <v>223</v>
      </c>
      <c r="I158" s="156"/>
      <c r="J158" s="409"/>
      <c r="K158" s="243" t="s">
        <v>223</v>
      </c>
      <c r="L158" s="156"/>
      <c r="M158" s="316"/>
      <c r="N158" s="316"/>
    </row>
    <row r="159" spans="3:14" ht="62.25" customHeight="1">
      <c r="C159" s="402"/>
      <c r="D159" s="403"/>
      <c r="E159" s="404"/>
      <c r="F159" s="384" t="s">
        <v>51</v>
      </c>
      <c r="G159" s="398"/>
      <c r="H159" s="243" t="s">
        <v>222</v>
      </c>
      <c r="I159" s="156"/>
      <c r="J159" s="398"/>
      <c r="K159" s="243" t="s">
        <v>222</v>
      </c>
      <c r="L159" s="156"/>
      <c r="M159" s="388" t="str">
        <f>IF(N159="","",VLOOKUP(N159,基準選択肢C,2,FALSE))</f>
        <v/>
      </c>
      <c r="N159" s="388" t="str">
        <f>IF(AND(G159="はい",I159="はい"),"基準1と6",IF(AND(J159="はい",L159="はい"),"基準1と6",IF(AND(G159="はい",I159="いいえ"),"基準1",IF(AND(J159="はい",L159="いいえ"),"基準1",""))))</f>
        <v/>
      </c>
    </row>
    <row r="160" spans="3:14" ht="80.099999999999994" customHeight="1">
      <c r="C160" s="405"/>
      <c r="D160" s="406"/>
      <c r="E160" s="407"/>
      <c r="F160" s="415"/>
      <c r="G160" s="409"/>
      <c r="H160" s="243" t="s">
        <v>223</v>
      </c>
      <c r="I160" s="156"/>
      <c r="J160" s="409"/>
      <c r="K160" s="243" t="s">
        <v>223</v>
      </c>
      <c r="L160" s="156"/>
      <c r="M160" s="316"/>
      <c r="N160" s="316"/>
    </row>
    <row r="161" spans="3:14" ht="60" customHeight="1">
      <c r="C161" s="371" t="s">
        <v>224</v>
      </c>
      <c r="D161" s="410"/>
      <c r="E161" s="410"/>
      <c r="F161" s="384" t="s">
        <v>52</v>
      </c>
      <c r="G161" s="398"/>
      <c r="H161" s="243" t="s">
        <v>225</v>
      </c>
      <c r="I161" s="156"/>
      <c r="J161" s="398"/>
      <c r="K161" s="243" t="s">
        <v>225</v>
      </c>
      <c r="L161" s="156"/>
      <c r="M161" s="388" t="str">
        <f>IF(N161="","",VLOOKUP(N161,基準選択肢C,2,FALSE))</f>
        <v/>
      </c>
      <c r="N161" s="388" t="str">
        <f>IF(AND(G161="はい",I161="はい"),"基準1と4と5",IF(AND(J161="はい",L161="はい"),"基準1と4と5",IF(AND(G161="はい",I161="いいえ"),"基準1",IF(AND(J161="はい",L161="いいえ"),"基準1",""))))</f>
        <v/>
      </c>
    </row>
    <row r="162" spans="3:14" ht="80.099999999999994" customHeight="1">
      <c r="C162" s="411"/>
      <c r="D162" s="412"/>
      <c r="E162" s="412"/>
      <c r="F162" s="316"/>
      <c r="G162" s="414"/>
      <c r="H162" s="243" t="s">
        <v>226</v>
      </c>
      <c r="I162" s="156"/>
      <c r="J162" s="414"/>
      <c r="K162" s="243" t="s">
        <v>226</v>
      </c>
      <c r="L162" s="156"/>
      <c r="M162" s="316"/>
      <c r="N162" s="316"/>
    </row>
    <row r="163" spans="3:14" ht="60" customHeight="1">
      <c r="C163" s="411"/>
      <c r="D163" s="412"/>
      <c r="E163" s="412"/>
      <c r="F163" s="384" t="s">
        <v>51</v>
      </c>
      <c r="G163" s="398"/>
      <c r="H163" s="243" t="s">
        <v>225</v>
      </c>
      <c r="I163" s="156"/>
      <c r="J163" s="398"/>
      <c r="K163" s="243" t="s">
        <v>225</v>
      </c>
      <c r="L163" s="156"/>
      <c r="M163" s="388" t="str">
        <f>IF(N163="","",VLOOKUP(N163,基準選択肢C,2,FALSE))</f>
        <v/>
      </c>
      <c r="N163" s="388" t="str">
        <f>IF(AND(G163="はい",I163="はい"),"基準1と6",IF(AND(J163="はい",L163="はい"),"基準1と6",IF(AND(G163="はい",I163="いいえ"),"基準1",IF(AND(J163="はい",L163="いいえ"),"基準1",""))))</f>
        <v/>
      </c>
    </row>
    <row r="164" spans="3:14" ht="80.099999999999994" customHeight="1">
      <c r="C164" s="377"/>
      <c r="D164" s="378"/>
      <c r="E164" s="378"/>
      <c r="F164" s="316"/>
      <c r="G164" s="414"/>
      <c r="H164" s="243" t="s">
        <v>226</v>
      </c>
      <c r="I164" s="156"/>
      <c r="J164" s="414"/>
      <c r="K164" s="243" t="s">
        <v>226</v>
      </c>
      <c r="L164" s="156"/>
      <c r="M164" s="316"/>
      <c r="N164" s="316"/>
    </row>
    <row r="165" spans="3:14">
      <c r="C165" s="43"/>
      <c r="D165" s="43"/>
      <c r="E165" s="43"/>
      <c r="F165" s="43"/>
      <c r="G165" s="43"/>
      <c r="H165" s="43"/>
      <c r="N165" s="157"/>
    </row>
    <row r="166" spans="3:14" ht="31.5" customHeight="1">
      <c r="C166" s="43"/>
      <c r="D166" s="240"/>
      <c r="E166" s="241" t="s">
        <v>136</v>
      </c>
      <c r="F166" s="242" t="s">
        <v>67</v>
      </c>
      <c r="G166" s="354" t="str">
        <f>IF(G25="","",G25)</f>
        <v/>
      </c>
      <c r="H166" s="355"/>
      <c r="I166" s="355"/>
      <c r="J166" s="355"/>
      <c r="K166" s="355"/>
      <c r="L166" s="355"/>
      <c r="M166" s="356"/>
      <c r="N166" s="157"/>
    </row>
    <row r="167" spans="3:14" ht="20.100000000000001" customHeight="1">
      <c r="C167" s="43"/>
      <c r="D167" s="43"/>
      <c r="E167" s="43"/>
      <c r="F167" s="43"/>
      <c r="G167" s="43"/>
      <c r="H167" s="43"/>
      <c r="N167" s="157"/>
    </row>
    <row r="168" spans="3:14" ht="21" customHeight="1">
      <c r="C168" s="357" t="s">
        <v>54</v>
      </c>
      <c r="D168" s="358"/>
      <c r="E168" s="358"/>
      <c r="F168" s="359"/>
      <c r="G168" s="366" t="s">
        <v>53</v>
      </c>
      <c r="H168" s="367"/>
      <c r="I168" s="368"/>
      <c r="J168" s="366" t="s">
        <v>70</v>
      </c>
      <c r="K168" s="367"/>
      <c r="L168" s="368"/>
      <c r="M168" s="366"/>
      <c r="N168" s="369"/>
    </row>
    <row r="169" spans="3:14" ht="21" customHeight="1">
      <c r="C169" s="360"/>
      <c r="D169" s="361"/>
      <c r="E169" s="361"/>
      <c r="F169" s="362"/>
      <c r="G169" s="357" t="s">
        <v>23</v>
      </c>
      <c r="H169" s="366" t="s">
        <v>215</v>
      </c>
      <c r="I169" s="368"/>
      <c r="J169" s="357" t="s">
        <v>23</v>
      </c>
      <c r="K169" s="366" t="s">
        <v>215</v>
      </c>
      <c r="L169" s="368"/>
      <c r="M169" s="366" t="s">
        <v>215</v>
      </c>
      <c r="N169" s="369"/>
    </row>
    <row r="170" spans="3:14" ht="52.5" customHeight="1">
      <c r="C170" s="363"/>
      <c r="D170" s="364"/>
      <c r="E170" s="364"/>
      <c r="F170" s="365"/>
      <c r="G170" s="370"/>
      <c r="H170" s="366" t="s">
        <v>216</v>
      </c>
      <c r="I170" s="368"/>
      <c r="J170" s="370"/>
      <c r="K170" s="366" t="s">
        <v>216</v>
      </c>
      <c r="L170" s="368"/>
      <c r="M170" s="366" t="s">
        <v>111</v>
      </c>
      <c r="N170" s="369"/>
    </row>
    <row r="171" spans="3:14" ht="54" customHeight="1">
      <c r="C171" s="380" t="s">
        <v>135</v>
      </c>
      <c r="D171" s="381"/>
      <c r="E171" s="382"/>
      <c r="F171" s="45" t="s">
        <v>52</v>
      </c>
      <c r="G171" s="156"/>
      <c r="H171" s="243" t="s">
        <v>217</v>
      </c>
      <c r="I171" s="244"/>
      <c r="J171" s="156"/>
      <c r="K171" s="243" t="s">
        <v>217</v>
      </c>
      <c r="L171" s="244"/>
      <c r="M171" s="245" t="str">
        <f>IF(N171="","",VLOOKUP(N171,基準選択肢C,2,FALSE))</f>
        <v/>
      </c>
      <c r="N171" s="245" t="str">
        <f>IF(G171="はい","基準1",IF(J171="はい","基準1",""))</f>
        <v/>
      </c>
    </row>
    <row r="172" spans="3:14" ht="54" customHeight="1">
      <c r="C172" s="383" t="s">
        <v>131</v>
      </c>
      <c r="D172" s="372"/>
      <c r="E172" s="372"/>
      <c r="F172" s="384" t="s">
        <v>52</v>
      </c>
      <c r="G172" s="386"/>
      <c r="H172" s="246" t="s">
        <v>218</v>
      </c>
      <c r="I172" s="247"/>
      <c r="J172" s="386"/>
      <c r="K172" s="246" t="s">
        <v>218</v>
      </c>
      <c r="L172" s="247"/>
      <c r="M172" s="388" t="str">
        <f>IF(N172="","",VLOOKUP(N172,基準選択肢C,2,FALSE))</f>
        <v/>
      </c>
      <c r="N172" s="388" t="str">
        <f>IF(AND($G172="はい",$I173="有"),"基準1と4と5",IF(AND($J172="はい",$L173="有"),"基準1と4と5",IF($G172="はい","基準1",IF($J172="はい","基準1",""))))</f>
        <v/>
      </c>
    </row>
    <row r="173" spans="3:14" ht="48.95" customHeight="1">
      <c r="C173" s="374"/>
      <c r="D173" s="375"/>
      <c r="E173" s="375"/>
      <c r="F173" s="385"/>
      <c r="G173" s="387"/>
      <c r="H173" s="243" t="s">
        <v>219</v>
      </c>
      <c r="I173" s="156"/>
      <c r="J173" s="387"/>
      <c r="K173" s="243" t="s">
        <v>219</v>
      </c>
      <c r="L173" s="156"/>
      <c r="M173" s="316"/>
      <c r="N173" s="316"/>
    </row>
    <row r="174" spans="3:14" ht="60" customHeight="1">
      <c r="C174" s="389" t="s">
        <v>227</v>
      </c>
      <c r="D174" s="390"/>
      <c r="E174" s="391"/>
      <c r="F174" s="384" t="s">
        <v>52</v>
      </c>
      <c r="G174" s="398"/>
      <c r="H174" s="245" t="s">
        <v>220</v>
      </c>
      <c r="I174" s="156"/>
      <c r="J174" s="398"/>
      <c r="K174" s="245" t="s">
        <v>220</v>
      </c>
      <c r="L174" s="156"/>
      <c r="M174" s="388" t="str">
        <f>IF(N174="","",VLOOKUP(N174,基準選択肢C,2,FALSE))</f>
        <v/>
      </c>
      <c r="N174" s="388" t="str">
        <f>IF(OR(I175&gt;=2500000,L175&gt;=2500000),"基準1と4と5",IF(OR(I175&gt;=1000000,L175&gt;=1000000),"基準1",""))</f>
        <v/>
      </c>
    </row>
    <row r="175" spans="3:14" ht="54" customHeight="1">
      <c r="C175" s="392"/>
      <c r="D175" s="393"/>
      <c r="E175" s="394"/>
      <c r="F175" s="385"/>
      <c r="G175" s="387"/>
      <c r="H175" s="243" t="s">
        <v>217</v>
      </c>
      <c r="I175" s="244"/>
      <c r="J175" s="387"/>
      <c r="K175" s="243" t="s">
        <v>217</v>
      </c>
      <c r="L175" s="244"/>
      <c r="M175" s="316"/>
      <c r="N175" s="316"/>
    </row>
    <row r="176" spans="3:14" ht="60" customHeight="1">
      <c r="C176" s="392"/>
      <c r="D176" s="393"/>
      <c r="E176" s="394"/>
      <c r="F176" s="384" t="s">
        <v>51</v>
      </c>
      <c r="G176" s="398"/>
      <c r="H176" s="245" t="s">
        <v>220</v>
      </c>
      <c r="I176" s="156"/>
      <c r="J176" s="398"/>
      <c r="K176" s="245" t="s">
        <v>220</v>
      </c>
      <c r="L176" s="156"/>
      <c r="M176" s="388" t="str">
        <f>IF(N176="","",VLOOKUP(N176,基準選択肢C,2,FALSE))</f>
        <v/>
      </c>
      <c r="N176" s="388" t="str">
        <f>IF(OR(I177&gt;=2500000,L177&gt;=2500000),"基準1と6",IF(OR(I177&gt;=1000000,L177&gt;=1000000),"基準1",""))</f>
        <v/>
      </c>
    </row>
    <row r="177" spans="3:14" ht="54" customHeight="1">
      <c r="C177" s="395"/>
      <c r="D177" s="396"/>
      <c r="E177" s="397"/>
      <c r="F177" s="385"/>
      <c r="G177" s="387"/>
      <c r="H177" s="243" t="s">
        <v>217</v>
      </c>
      <c r="I177" s="244"/>
      <c r="J177" s="387"/>
      <c r="K177" s="243" t="s">
        <v>217</v>
      </c>
      <c r="L177" s="244"/>
      <c r="M177" s="316"/>
      <c r="N177" s="316"/>
    </row>
    <row r="178" spans="3:14" ht="73.5" customHeight="1">
      <c r="C178" s="399" t="s">
        <v>228</v>
      </c>
      <c r="D178" s="390"/>
      <c r="E178" s="391"/>
      <c r="F178" s="45" t="s">
        <v>52</v>
      </c>
      <c r="G178" s="248"/>
      <c r="H178" s="243" t="s">
        <v>221</v>
      </c>
      <c r="I178" s="156"/>
      <c r="J178" s="248"/>
      <c r="K178" s="243" t="s">
        <v>221</v>
      </c>
      <c r="L178" s="156"/>
      <c r="M178" s="245" t="str">
        <f>IF(N178="","",VLOOKUP(N178,基準選択肢C,2,FALSE))</f>
        <v/>
      </c>
      <c r="N178" s="245" t="str">
        <f>IF(G178="はい","基準1と4と5",IF(J178="はい","基準1と4と5",""))</f>
        <v/>
      </c>
    </row>
    <row r="179" spans="3:14" ht="80.099999999999994" customHeight="1">
      <c r="C179" s="395"/>
      <c r="D179" s="396"/>
      <c r="E179" s="397"/>
      <c r="F179" s="45" t="s">
        <v>51</v>
      </c>
      <c r="G179" s="248"/>
      <c r="H179" s="243" t="s">
        <v>221</v>
      </c>
      <c r="I179" s="156"/>
      <c r="J179" s="248"/>
      <c r="K179" s="243" t="s">
        <v>221</v>
      </c>
      <c r="L179" s="156"/>
      <c r="M179" s="245" t="str">
        <f>IF(N179="","",VLOOKUP(N179,基準選択肢C,2,FALSE))</f>
        <v/>
      </c>
      <c r="N179" s="245" t="str">
        <f>IF(G179="はい","基準1と6",IF(J179="はい","基準1と6",""))</f>
        <v/>
      </c>
    </row>
    <row r="180" spans="3:14" ht="61.15" customHeight="1">
      <c r="C180" s="389" t="s">
        <v>134</v>
      </c>
      <c r="D180" s="400"/>
      <c r="E180" s="401"/>
      <c r="F180" s="384" t="s">
        <v>52</v>
      </c>
      <c r="G180" s="398"/>
      <c r="H180" s="243" t="s">
        <v>222</v>
      </c>
      <c r="I180" s="156"/>
      <c r="J180" s="398"/>
      <c r="K180" s="243" t="s">
        <v>222</v>
      </c>
      <c r="L180" s="156"/>
      <c r="M180" s="388" t="str">
        <f>IF(N180="","",VLOOKUP(N180,基準選択肢C,2,FALSE))</f>
        <v/>
      </c>
      <c r="N180" s="388" t="str">
        <f>IF(AND(G180="はい",I180="はい"),"基準1と4と5",IF(AND(J180="はい",L180="はい"),"基準1と4と5",IF(AND(G180="はい",I180="いいえ"),"基準1",IF(AND(J180="はい",L180="いいえ"),"基準1",""))))</f>
        <v/>
      </c>
    </row>
    <row r="181" spans="3:14" ht="61.15" customHeight="1">
      <c r="C181" s="402"/>
      <c r="D181" s="403"/>
      <c r="E181" s="404"/>
      <c r="F181" s="415"/>
      <c r="G181" s="409"/>
      <c r="H181" s="243" t="s">
        <v>223</v>
      </c>
      <c r="I181" s="156"/>
      <c r="J181" s="409"/>
      <c r="K181" s="243" t="s">
        <v>223</v>
      </c>
      <c r="L181" s="156"/>
      <c r="M181" s="316"/>
      <c r="N181" s="316"/>
    </row>
    <row r="182" spans="3:14" ht="61.15" customHeight="1">
      <c r="C182" s="402"/>
      <c r="D182" s="403"/>
      <c r="E182" s="404"/>
      <c r="F182" s="384" t="s">
        <v>51</v>
      </c>
      <c r="G182" s="398"/>
      <c r="H182" s="243" t="s">
        <v>222</v>
      </c>
      <c r="I182" s="156"/>
      <c r="J182" s="398"/>
      <c r="K182" s="243" t="s">
        <v>222</v>
      </c>
      <c r="L182" s="156"/>
      <c r="M182" s="388" t="str">
        <f>IF(N182="","",VLOOKUP(N182,基準選択肢C,2,FALSE))</f>
        <v/>
      </c>
      <c r="N182" s="388" t="str">
        <f>IF(AND(G182="はい",I182="はい"),"基準1と6",IF(AND(J182="はい",L182="はい"),"基準1と6",IF(AND(G182="はい",I182="いいえ"),"基準1",IF(AND(J182="はい",L182="いいえ"),"基準1",""))))</f>
        <v/>
      </c>
    </row>
    <row r="183" spans="3:14" ht="61.15" customHeight="1">
      <c r="C183" s="405"/>
      <c r="D183" s="406"/>
      <c r="E183" s="407"/>
      <c r="F183" s="415"/>
      <c r="G183" s="409"/>
      <c r="H183" s="243" t="s">
        <v>223</v>
      </c>
      <c r="I183" s="156"/>
      <c r="J183" s="409"/>
      <c r="K183" s="243" t="s">
        <v>223</v>
      </c>
      <c r="L183" s="156"/>
      <c r="M183" s="316"/>
      <c r="N183" s="316"/>
    </row>
    <row r="184" spans="3:14" ht="61.15" customHeight="1">
      <c r="C184" s="371" t="s">
        <v>224</v>
      </c>
      <c r="D184" s="410"/>
      <c r="E184" s="410"/>
      <c r="F184" s="384" t="s">
        <v>52</v>
      </c>
      <c r="G184" s="398"/>
      <c r="H184" s="243" t="s">
        <v>225</v>
      </c>
      <c r="I184" s="156"/>
      <c r="J184" s="398"/>
      <c r="K184" s="243" t="s">
        <v>225</v>
      </c>
      <c r="L184" s="156"/>
      <c r="M184" s="388" t="str">
        <f>IF(N184="","",VLOOKUP(N184,基準選択肢C,2,FALSE))</f>
        <v/>
      </c>
      <c r="N184" s="388" t="str">
        <f>IF(AND(G184="はい",I184="はい"),"基準1と4と5",IF(AND(J184="はい",L184="はい"),"基準1と4と5",IF(AND(G184="はい",I184="いいえ"),"基準1",IF(AND(J184="はい",L184="いいえ"),"基準1",""))))</f>
        <v/>
      </c>
    </row>
    <row r="185" spans="3:14" ht="61.15" customHeight="1">
      <c r="C185" s="411"/>
      <c r="D185" s="412"/>
      <c r="E185" s="412"/>
      <c r="F185" s="316"/>
      <c r="G185" s="414"/>
      <c r="H185" s="243" t="s">
        <v>226</v>
      </c>
      <c r="I185" s="156"/>
      <c r="J185" s="414"/>
      <c r="K185" s="243" t="s">
        <v>226</v>
      </c>
      <c r="L185" s="156"/>
      <c r="M185" s="316"/>
      <c r="N185" s="316"/>
    </row>
    <row r="186" spans="3:14" ht="61.15" customHeight="1">
      <c r="C186" s="411"/>
      <c r="D186" s="412"/>
      <c r="E186" s="412"/>
      <c r="F186" s="384" t="s">
        <v>51</v>
      </c>
      <c r="G186" s="398"/>
      <c r="H186" s="243" t="s">
        <v>225</v>
      </c>
      <c r="I186" s="156"/>
      <c r="J186" s="398"/>
      <c r="K186" s="243" t="s">
        <v>225</v>
      </c>
      <c r="L186" s="156"/>
      <c r="M186" s="388" t="str">
        <f>IF(N186="","",VLOOKUP(N186,基準選択肢C,2,FALSE))</f>
        <v/>
      </c>
      <c r="N186" s="388" t="str">
        <f>IF(AND(G186="はい",I186="はい"),"基準1と6",IF(AND(J186="はい",L186="はい"),"基準1と6",IF(AND(G186="はい",I186="いいえ"),"基準1",IF(AND(J186="はい",L186="いいえ"),"基準1",""))))</f>
        <v/>
      </c>
    </row>
    <row r="187" spans="3:14" ht="61.15" customHeight="1">
      <c r="C187" s="377"/>
      <c r="D187" s="378"/>
      <c r="E187" s="378"/>
      <c r="F187" s="316"/>
      <c r="G187" s="414"/>
      <c r="H187" s="243" t="s">
        <v>226</v>
      </c>
      <c r="I187" s="156"/>
      <c r="J187" s="414"/>
      <c r="K187" s="243" t="s">
        <v>226</v>
      </c>
      <c r="L187" s="156"/>
      <c r="M187" s="316"/>
      <c r="N187" s="316"/>
    </row>
  </sheetData>
  <sheetProtection sheet="1" formatCells="0" selectLockedCells="1"/>
  <mergeCells count="420">
    <mergeCell ref="N180:N181"/>
    <mergeCell ref="N186:N187"/>
    <mergeCell ref="G182:G183"/>
    <mergeCell ref="N182:N183"/>
    <mergeCell ref="C178:E179"/>
    <mergeCell ref="C180:E183"/>
    <mergeCell ref="F180:F181"/>
    <mergeCell ref="G180:G181"/>
    <mergeCell ref="J180:J181"/>
    <mergeCell ref="M180:M181"/>
    <mergeCell ref="F182:F183"/>
    <mergeCell ref="J182:J183"/>
    <mergeCell ref="M182:M183"/>
    <mergeCell ref="C184:E187"/>
    <mergeCell ref="F184:F185"/>
    <mergeCell ref="G184:G185"/>
    <mergeCell ref="J184:J185"/>
    <mergeCell ref="M184:M185"/>
    <mergeCell ref="N184:N185"/>
    <mergeCell ref="F186:F187"/>
    <mergeCell ref="G186:G187"/>
    <mergeCell ref="J186:J187"/>
    <mergeCell ref="M186:M187"/>
    <mergeCell ref="C171:E171"/>
    <mergeCell ref="C172:E173"/>
    <mergeCell ref="F172:F173"/>
    <mergeCell ref="G172:G173"/>
    <mergeCell ref="J172:J173"/>
    <mergeCell ref="M172:M173"/>
    <mergeCell ref="N172:N173"/>
    <mergeCell ref="C174:E177"/>
    <mergeCell ref="F174:F175"/>
    <mergeCell ref="G174:G175"/>
    <mergeCell ref="J174:J175"/>
    <mergeCell ref="M174:M175"/>
    <mergeCell ref="N174:N175"/>
    <mergeCell ref="F176:F177"/>
    <mergeCell ref="G176:G177"/>
    <mergeCell ref="J176:J177"/>
    <mergeCell ref="M176:M177"/>
    <mergeCell ref="N176:N177"/>
    <mergeCell ref="N163:N164"/>
    <mergeCell ref="G166:M166"/>
    <mergeCell ref="C168:F170"/>
    <mergeCell ref="G168:I168"/>
    <mergeCell ref="J168:L168"/>
    <mergeCell ref="M168:N168"/>
    <mergeCell ref="G169:G170"/>
    <mergeCell ref="H169:I169"/>
    <mergeCell ref="J169:J170"/>
    <mergeCell ref="K169:L169"/>
    <mergeCell ref="C161:E164"/>
    <mergeCell ref="F161:F162"/>
    <mergeCell ref="G161:G162"/>
    <mergeCell ref="J161:J162"/>
    <mergeCell ref="M161:M162"/>
    <mergeCell ref="N161:N162"/>
    <mergeCell ref="F163:F164"/>
    <mergeCell ref="G163:G164"/>
    <mergeCell ref="J163:J164"/>
    <mergeCell ref="M163:M164"/>
    <mergeCell ref="M169:N169"/>
    <mergeCell ref="H170:I170"/>
    <mergeCell ref="K170:L170"/>
    <mergeCell ref="M170:N170"/>
    <mergeCell ref="N157:N158"/>
    <mergeCell ref="F159:F160"/>
    <mergeCell ref="G159:G160"/>
    <mergeCell ref="J159:J160"/>
    <mergeCell ref="M159:M160"/>
    <mergeCell ref="N159:N160"/>
    <mergeCell ref="G153:G154"/>
    <mergeCell ref="J153:J154"/>
    <mergeCell ref="M153:M154"/>
    <mergeCell ref="N153:N154"/>
    <mergeCell ref="C155:E156"/>
    <mergeCell ref="C157:E160"/>
    <mergeCell ref="F157:F158"/>
    <mergeCell ref="G157:G158"/>
    <mergeCell ref="J157:J158"/>
    <mergeCell ref="M157:M158"/>
    <mergeCell ref="N149:N150"/>
    <mergeCell ref="C145:F147"/>
    <mergeCell ref="G145:I145"/>
    <mergeCell ref="C151:E154"/>
    <mergeCell ref="F151:F152"/>
    <mergeCell ref="G151:G152"/>
    <mergeCell ref="J151:J152"/>
    <mergeCell ref="M151:M152"/>
    <mergeCell ref="N151:N152"/>
    <mergeCell ref="F153:F154"/>
    <mergeCell ref="C148:E148"/>
    <mergeCell ref="C149:E150"/>
    <mergeCell ref="F149:F150"/>
    <mergeCell ref="G149:G150"/>
    <mergeCell ref="J149:J150"/>
    <mergeCell ref="M149:M150"/>
    <mergeCell ref="J145:L145"/>
    <mergeCell ref="M145:N145"/>
    <mergeCell ref="C138:E141"/>
    <mergeCell ref="F138:F139"/>
    <mergeCell ref="G138:G139"/>
    <mergeCell ref="J138:J139"/>
    <mergeCell ref="M138:M139"/>
    <mergeCell ref="N138:N139"/>
    <mergeCell ref="G146:G147"/>
    <mergeCell ref="H146:I146"/>
    <mergeCell ref="J146:J147"/>
    <mergeCell ref="K146:L146"/>
    <mergeCell ref="M146:N146"/>
    <mergeCell ref="H147:I147"/>
    <mergeCell ref="K147:L147"/>
    <mergeCell ref="M147:N147"/>
    <mergeCell ref="F140:F141"/>
    <mergeCell ref="G140:G141"/>
    <mergeCell ref="J140:J141"/>
    <mergeCell ref="M140:M141"/>
    <mergeCell ref="N140:N141"/>
    <mergeCell ref="G143:M143"/>
    <mergeCell ref="C132:E133"/>
    <mergeCell ref="C134:E137"/>
    <mergeCell ref="F134:F135"/>
    <mergeCell ref="G134:G135"/>
    <mergeCell ref="J134:J135"/>
    <mergeCell ref="M134:M135"/>
    <mergeCell ref="N134:N135"/>
    <mergeCell ref="F136:F137"/>
    <mergeCell ref="G136:G137"/>
    <mergeCell ref="J136:J137"/>
    <mergeCell ref="M136:M137"/>
    <mergeCell ref="N136:N137"/>
    <mergeCell ref="C125:E125"/>
    <mergeCell ref="C126:E127"/>
    <mergeCell ref="F126:F127"/>
    <mergeCell ref="G126:G127"/>
    <mergeCell ref="J126:J127"/>
    <mergeCell ref="M126:M127"/>
    <mergeCell ref="N126:N127"/>
    <mergeCell ref="C128:E131"/>
    <mergeCell ref="F128:F129"/>
    <mergeCell ref="G128:G129"/>
    <mergeCell ref="J128:J129"/>
    <mergeCell ref="M128:M129"/>
    <mergeCell ref="N128:N129"/>
    <mergeCell ref="F130:F131"/>
    <mergeCell ref="G130:G131"/>
    <mergeCell ref="J130:J131"/>
    <mergeCell ref="M130:M131"/>
    <mergeCell ref="N130:N131"/>
    <mergeCell ref="N117:N118"/>
    <mergeCell ref="G120:M120"/>
    <mergeCell ref="C122:F124"/>
    <mergeCell ref="G122:I122"/>
    <mergeCell ref="J122:L122"/>
    <mergeCell ref="M122:N122"/>
    <mergeCell ref="G123:G124"/>
    <mergeCell ref="H123:I123"/>
    <mergeCell ref="J123:J124"/>
    <mergeCell ref="K123:L123"/>
    <mergeCell ref="C115:E118"/>
    <mergeCell ref="F115:F116"/>
    <mergeCell ref="G115:G116"/>
    <mergeCell ref="J115:J116"/>
    <mergeCell ref="M115:M116"/>
    <mergeCell ref="N115:N116"/>
    <mergeCell ref="F117:F118"/>
    <mergeCell ref="G117:G118"/>
    <mergeCell ref="J117:J118"/>
    <mergeCell ref="M117:M118"/>
    <mergeCell ref="M123:N123"/>
    <mergeCell ref="H124:I124"/>
    <mergeCell ref="K124:L124"/>
    <mergeCell ref="M124:N124"/>
    <mergeCell ref="N111:N112"/>
    <mergeCell ref="F113:F114"/>
    <mergeCell ref="G113:G114"/>
    <mergeCell ref="J113:J114"/>
    <mergeCell ref="M113:M114"/>
    <mergeCell ref="N113:N114"/>
    <mergeCell ref="G107:G108"/>
    <mergeCell ref="J107:J108"/>
    <mergeCell ref="M107:M108"/>
    <mergeCell ref="N107:N108"/>
    <mergeCell ref="C109:E110"/>
    <mergeCell ref="C111:E114"/>
    <mergeCell ref="F111:F112"/>
    <mergeCell ref="G111:G112"/>
    <mergeCell ref="J111:J112"/>
    <mergeCell ref="M111:M112"/>
    <mergeCell ref="N103:N104"/>
    <mergeCell ref="C99:F101"/>
    <mergeCell ref="G99:I99"/>
    <mergeCell ref="C105:E108"/>
    <mergeCell ref="F105:F106"/>
    <mergeCell ref="G105:G106"/>
    <mergeCell ref="J105:J106"/>
    <mergeCell ref="M105:M106"/>
    <mergeCell ref="N105:N106"/>
    <mergeCell ref="F107:F108"/>
    <mergeCell ref="C102:E102"/>
    <mergeCell ref="C103:E104"/>
    <mergeCell ref="F103:F104"/>
    <mergeCell ref="G103:G104"/>
    <mergeCell ref="J103:J104"/>
    <mergeCell ref="M103:M104"/>
    <mergeCell ref="J99:L99"/>
    <mergeCell ref="M99:N99"/>
    <mergeCell ref="C92:E95"/>
    <mergeCell ref="F92:F93"/>
    <mergeCell ref="G92:G93"/>
    <mergeCell ref="J92:J93"/>
    <mergeCell ref="M92:M93"/>
    <mergeCell ref="N92:N93"/>
    <mergeCell ref="G100:G101"/>
    <mergeCell ref="H100:I100"/>
    <mergeCell ref="J100:J101"/>
    <mergeCell ref="K100:L100"/>
    <mergeCell ref="M100:N100"/>
    <mergeCell ref="H101:I101"/>
    <mergeCell ref="K101:L101"/>
    <mergeCell ref="M101:N101"/>
    <mergeCell ref="F94:F95"/>
    <mergeCell ref="G94:G95"/>
    <mergeCell ref="J94:J95"/>
    <mergeCell ref="M94:M95"/>
    <mergeCell ref="N94:N95"/>
    <mergeCell ref="G97:M97"/>
    <mergeCell ref="C86:E87"/>
    <mergeCell ref="C88:E91"/>
    <mergeCell ref="F88:F89"/>
    <mergeCell ref="G88:G89"/>
    <mergeCell ref="J88:J89"/>
    <mergeCell ref="M88:M89"/>
    <mergeCell ref="N88:N89"/>
    <mergeCell ref="F90:F91"/>
    <mergeCell ref="G90:G91"/>
    <mergeCell ref="J90:J91"/>
    <mergeCell ref="M90:M91"/>
    <mergeCell ref="N90:N91"/>
    <mergeCell ref="C79:E79"/>
    <mergeCell ref="C80:E81"/>
    <mergeCell ref="F80:F81"/>
    <mergeCell ref="G80:G81"/>
    <mergeCell ref="J80:J81"/>
    <mergeCell ref="M80:M81"/>
    <mergeCell ref="N80:N81"/>
    <mergeCell ref="C82:E85"/>
    <mergeCell ref="F82:F83"/>
    <mergeCell ref="G82:G83"/>
    <mergeCell ref="J82:J83"/>
    <mergeCell ref="M82:M83"/>
    <mergeCell ref="N82:N83"/>
    <mergeCell ref="F84:F85"/>
    <mergeCell ref="G84:G85"/>
    <mergeCell ref="J84:J85"/>
    <mergeCell ref="M84:M85"/>
    <mergeCell ref="N84:N85"/>
    <mergeCell ref="N71:N72"/>
    <mergeCell ref="G74:M74"/>
    <mergeCell ref="C76:F78"/>
    <mergeCell ref="G76:I76"/>
    <mergeCell ref="J76:L76"/>
    <mergeCell ref="M76:N76"/>
    <mergeCell ref="G77:G78"/>
    <mergeCell ref="H77:I77"/>
    <mergeCell ref="J77:J78"/>
    <mergeCell ref="K77:L77"/>
    <mergeCell ref="C69:E72"/>
    <mergeCell ref="F69:F70"/>
    <mergeCell ref="G69:G70"/>
    <mergeCell ref="J69:J70"/>
    <mergeCell ref="M69:M70"/>
    <mergeCell ref="N69:N70"/>
    <mergeCell ref="F71:F72"/>
    <mergeCell ref="G71:G72"/>
    <mergeCell ref="J71:J72"/>
    <mergeCell ref="M71:M72"/>
    <mergeCell ref="M77:N77"/>
    <mergeCell ref="H78:I78"/>
    <mergeCell ref="K78:L78"/>
    <mergeCell ref="M78:N78"/>
    <mergeCell ref="N65:N66"/>
    <mergeCell ref="F67:F68"/>
    <mergeCell ref="G67:G68"/>
    <mergeCell ref="J67:J68"/>
    <mergeCell ref="M67:M68"/>
    <mergeCell ref="N67:N68"/>
    <mergeCell ref="G61:G62"/>
    <mergeCell ref="J61:J62"/>
    <mergeCell ref="M61:M62"/>
    <mergeCell ref="N61:N62"/>
    <mergeCell ref="C63:E64"/>
    <mergeCell ref="C65:E68"/>
    <mergeCell ref="F65:F66"/>
    <mergeCell ref="G65:G66"/>
    <mergeCell ref="J65:J66"/>
    <mergeCell ref="M65:M66"/>
    <mergeCell ref="N57:N58"/>
    <mergeCell ref="C53:F55"/>
    <mergeCell ref="G53:I53"/>
    <mergeCell ref="C59:E62"/>
    <mergeCell ref="F59:F60"/>
    <mergeCell ref="G59:G60"/>
    <mergeCell ref="J59:J60"/>
    <mergeCell ref="M59:M60"/>
    <mergeCell ref="N59:N60"/>
    <mergeCell ref="F61:F62"/>
    <mergeCell ref="C56:E56"/>
    <mergeCell ref="C57:E58"/>
    <mergeCell ref="F57:F58"/>
    <mergeCell ref="G57:G58"/>
    <mergeCell ref="J57:J58"/>
    <mergeCell ref="M57:M58"/>
    <mergeCell ref="J53:L53"/>
    <mergeCell ref="M53:N53"/>
    <mergeCell ref="C46:E49"/>
    <mergeCell ref="F46:F47"/>
    <mergeCell ref="G46:G47"/>
    <mergeCell ref="J46:J47"/>
    <mergeCell ref="M46:M47"/>
    <mergeCell ref="N46:N47"/>
    <mergeCell ref="G54:G55"/>
    <mergeCell ref="H54:I54"/>
    <mergeCell ref="J54:J55"/>
    <mergeCell ref="K54:L54"/>
    <mergeCell ref="M54:N54"/>
    <mergeCell ref="H55:I55"/>
    <mergeCell ref="K55:L55"/>
    <mergeCell ref="M55:N55"/>
    <mergeCell ref="F48:F49"/>
    <mergeCell ref="G48:G49"/>
    <mergeCell ref="J48:J49"/>
    <mergeCell ref="M48:M49"/>
    <mergeCell ref="N48:N49"/>
    <mergeCell ref="G51:M51"/>
    <mergeCell ref="C40:E41"/>
    <mergeCell ref="C42:E45"/>
    <mergeCell ref="F42:F43"/>
    <mergeCell ref="G42:G43"/>
    <mergeCell ref="J42:J43"/>
    <mergeCell ref="M42:M43"/>
    <mergeCell ref="N42:N43"/>
    <mergeCell ref="F44:F45"/>
    <mergeCell ref="G44:G45"/>
    <mergeCell ref="J44:J45"/>
    <mergeCell ref="M44:M45"/>
    <mergeCell ref="N44:N45"/>
    <mergeCell ref="C36:E39"/>
    <mergeCell ref="F36:F37"/>
    <mergeCell ref="G36:G37"/>
    <mergeCell ref="J36:J37"/>
    <mergeCell ref="M36:M37"/>
    <mergeCell ref="N36:N37"/>
    <mergeCell ref="F38:F39"/>
    <mergeCell ref="G38:G39"/>
    <mergeCell ref="J38:J39"/>
    <mergeCell ref="M38:M39"/>
    <mergeCell ref="N38:N39"/>
    <mergeCell ref="C33:E33"/>
    <mergeCell ref="C34:E35"/>
    <mergeCell ref="F34:F35"/>
    <mergeCell ref="G34:G35"/>
    <mergeCell ref="J34:J35"/>
    <mergeCell ref="M34:M35"/>
    <mergeCell ref="J31:J32"/>
    <mergeCell ref="K31:L31"/>
    <mergeCell ref="M31:N31"/>
    <mergeCell ref="H32:I32"/>
    <mergeCell ref="K32:L32"/>
    <mergeCell ref="M32:N32"/>
    <mergeCell ref="N34:N35"/>
    <mergeCell ref="G25:I25"/>
    <mergeCell ref="J25:M25"/>
    <mergeCell ref="C27:I27"/>
    <mergeCell ref="G28:M28"/>
    <mergeCell ref="C30:F32"/>
    <mergeCell ref="G30:I30"/>
    <mergeCell ref="J30:L30"/>
    <mergeCell ref="M30:N30"/>
    <mergeCell ref="G31:G32"/>
    <mergeCell ref="H31:I31"/>
    <mergeCell ref="C19:E25"/>
    <mergeCell ref="J21:M21"/>
    <mergeCell ref="G22:I22"/>
    <mergeCell ref="J22:M22"/>
    <mergeCell ref="G23:I23"/>
    <mergeCell ref="J23:M23"/>
    <mergeCell ref="G24:I24"/>
    <mergeCell ref="J24:M24"/>
    <mergeCell ref="F16:G16"/>
    <mergeCell ref="H16:J16"/>
    <mergeCell ref="F17:G17"/>
    <mergeCell ref="H17:J17"/>
    <mergeCell ref="G19:I19"/>
    <mergeCell ref="J19:M19"/>
    <mergeCell ref="G20:I20"/>
    <mergeCell ref="J20:M20"/>
    <mergeCell ref="G21:I21"/>
    <mergeCell ref="F14:G14"/>
    <mergeCell ref="H14:J14"/>
    <mergeCell ref="F15:G15"/>
    <mergeCell ref="H15:J15"/>
    <mergeCell ref="K7:L7"/>
    <mergeCell ref="F9:G9"/>
    <mergeCell ref="H9:J9"/>
    <mergeCell ref="F10:G10"/>
    <mergeCell ref="H10:J10"/>
    <mergeCell ref="M10:M13"/>
    <mergeCell ref="F11:G11"/>
    <mergeCell ref="H11:J11"/>
    <mergeCell ref="F12:G12"/>
    <mergeCell ref="H12:J12"/>
    <mergeCell ref="F1:L1"/>
    <mergeCell ref="K4:L4"/>
    <mergeCell ref="C5:C6"/>
    <mergeCell ref="D5:I6"/>
    <mergeCell ref="K5:L5"/>
    <mergeCell ref="K6:L6"/>
    <mergeCell ref="F13:G13"/>
    <mergeCell ref="H13:J13"/>
  </mergeCells>
  <phoneticPr fontId="41"/>
  <conditionalFormatting sqref="M5 M7">
    <cfRule type="expression" dxfId="1471" priority="572">
      <formula>M5=""</formula>
    </cfRule>
  </conditionalFormatting>
  <conditionalFormatting sqref="D5:I6">
    <cfRule type="expression" dxfId="1470" priority="571">
      <formula>$D$5=""</formula>
    </cfRule>
  </conditionalFormatting>
  <conditionalFormatting sqref="G28:M28">
    <cfRule type="expression" dxfId="1469" priority="570">
      <formula>G28=""</formula>
    </cfRule>
  </conditionalFormatting>
  <conditionalFormatting sqref="D10:D17">
    <cfRule type="expression" dxfId="1468" priority="569">
      <formula>D10=""</formula>
    </cfRule>
  </conditionalFormatting>
  <conditionalFormatting sqref="M4">
    <cfRule type="expression" dxfId="1467" priority="567">
      <formula>M4=""</formula>
    </cfRule>
  </conditionalFormatting>
  <conditionalFormatting sqref="G33:G42 J33:J42 G44 G46 J44 J46">
    <cfRule type="expression" dxfId="1466" priority="566">
      <formula>G33=""</formula>
    </cfRule>
  </conditionalFormatting>
  <conditionalFormatting sqref="I33 L33">
    <cfRule type="expression" dxfId="1465" priority="563">
      <formula>G33=""</formula>
    </cfRule>
    <cfRule type="expression" dxfId="1464" priority="564">
      <formula>G33="いいえ"</formula>
    </cfRule>
    <cfRule type="expression" dxfId="1463" priority="565">
      <formula>I33=""</formula>
    </cfRule>
  </conditionalFormatting>
  <conditionalFormatting sqref="I34 L34">
    <cfRule type="expression" dxfId="1462" priority="560">
      <formula>G34="いいえ"</formula>
    </cfRule>
    <cfRule type="expression" dxfId="1461" priority="561">
      <formula>G34=""</formula>
    </cfRule>
    <cfRule type="expression" dxfId="1460" priority="562">
      <formula>I34=""</formula>
    </cfRule>
  </conditionalFormatting>
  <conditionalFormatting sqref="I35 L35">
    <cfRule type="expression" dxfId="1459" priority="557">
      <formula>G34=""</formula>
    </cfRule>
    <cfRule type="expression" dxfId="1458" priority="558">
      <formula>G34="いいえ"</formula>
    </cfRule>
    <cfRule type="expression" dxfId="1457" priority="559">
      <formula>I35=""</formula>
    </cfRule>
  </conditionalFormatting>
  <conditionalFormatting sqref="M33:N33">
    <cfRule type="expression" dxfId="1456" priority="554">
      <formula>$N$33&lt;&gt;""</formula>
    </cfRule>
    <cfRule type="expression" dxfId="1455" priority="555">
      <formula>$J$33="はい"</formula>
    </cfRule>
    <cfRule type="expression" dxfId="1454" priority="556">
      <formula>$G$33=$J$33</formula>
    </cfRule>
  </conditionalFormatting>
  <conditionalFormatting sqref="I36 L36 I38 L38">
    <cfRule type="expression" dxfId="1453" priority="551">
      <formula>G36=""</formula>
    </cfRule>
    <cfRule type="expression" dxfId="1452" priority="552">
      <formula>G36="いいえ"</formula>
    </cfRule>
    <cfRule type="expression" dxfId="1451" priority="553">
      <formula>I36=""</formula>
    </cfRule>
  </conditionalFormatting>
  <conditionalFormatting sqref="I37 L37 I39 L39">
    <cfRule type="expression" dxfId="1450" priority="548">
      <formula>G36=""</formula>
    </cfRule>
    <cfRule type="expression" dxfId="1449" priority="549">
      <formula>G36="いいえ"</formula>
    </cfRule>
    <cfRule type="expression" dxfId="1448" priority="550">
      <formula>I37=""</formula>
    </cfRule>
  </conditionalFormatting>
  <conditionalFormatting sqref="M34:N34">
    <cfRule type="expression" dxfId="1447" priority="545">
      <formula>$N34&lt;&gt;""</formula>
    </cfRule>
    <cfRule type="expression" dxfId="1446" priority="546">
      <formula>J34="はい"</formula>
    </cfRule>
    <cfRule type="expression" dxfId="1445" priority="547">
      <formula>G34=J34</formula>
    </cfRule>
  </conditionalFormatting>
  <conditionalFormatting sqref="M36:N36">
    <cfRule type="expression" dxfId="1444" priority="541">
      <formula>$N36&lt;&gt;""</formula>
    </cfRule>
    <cfRule type="expression" dxfId="1443" priority="542">
      <formula>J36="はい"</formula>
    </cfRule>
    <cfRule type="expression" dxfId="1442" priority="543">
      <formula>G36=J36</formula>
    </cfRule>
  </conditionalFormatting>
  <conditionalFormatting sqref="M38:N38">
    <cfRule type="expression" dxfId="1441" priority="537">
      <formula>$G$28=""</formula>
    </cfRule>
  </conditionalFormatting>
  <conditionalFormatting sqref="M38:N38">
    <cfRule type="expression" dxfId="1440" priority="538">
      <formula>$N38&lt;&gt;""</formula>
    </cfRule>
    <cfRule type="expression" dxfId="1439" priority="539">
      <formula>J38="はい"</formula>
    </cfRule>
    <cfRule type="expression" dxfId="1438" priority="540">
      <formula>G38=J38</formula>
    </cfRule>
  </conditionalFormatting>
  <conditionalFormatting sqref="I40:I41 L40:L41">
    <cfRule type="expression" dxfId="1437" priority="532">
      <formula>G40=""</formula>
    </cfRule>
    <cfRule type="expression" dxfId="1436" priority="533">
      <formula>G40="いいえ"</formula>
    </cfRule>
    <cfRule type="expression" dxfId="1435" priority="534">
      <formula>I40=""</formula>
    </cfRule>
  </conditionalFormatting>
  <conditionalFormatting sqref="M40:N41">
    <cfRule type="expression" dxfId="1434" priority="535">
      <formula>$J40="はい"</formula>
    </cfRule>
    <cfRule type="expression" dxfId="1433" priority="536">
      <formula>$N40&lt;&gt;""</formula>
    </cfRule>
    <cfRule type="expression" dxfId="1432" priority="544">
      <formula>$G40=$J40</formula>
    </cfRule>
  </conditionalFormatting>
  <conditionalFormatting sqref="I42 L42 I44 L44">
    <cfRule type="expression" dxfId="1431" priority="529">
      <formula>G42=""</formula>
    </cfRule>
    <cfRule type="expression" dxfId="1430" priority="530">
      <formula>G42="いいえ"</formula>
    </cfRule>
    <cfRule type="expression" dxfId="1429" priority="531">
      <formula>I42=""</formula>
    </cfRule>
  </conditionalFormatting>
  <conditionalFormatting sqref="I43 L43 I45 L45">
    <cfRule type="expression" dxfId="1428" priority="526">
      <formula>G42=""</formula>
    </cfRule>
    <cfRule type="expression" dxfId="1427" priority="527">
      <formula>G42="いいえ"</formula>
    </cfRule>
    <cfRule type="expression" dxfId="1426" priority="528">
      <formula>I43=""</formula>
    </cfRule>
  </conditionalFormatting>
  <conditionalFormatting sqref="M42:N42">
    <cfRule type="expression" dxfId="1425" priority="521">
      <formula>$G$28=""</formula>
    </cfRule>
  </conditionalFormatting>
  <conditionalFormatting sqref="M42:N42">
    <cfRule type="expression" dxfId="1424" priority="522">
      <formula>$N42&lt;&gt;""</formula>
    </cfRule>
    <cfRule type="expression" dxfId="1423" priority="523">
      <formula>J42="はい"</formula>
    </cfRule>
    <cfRule type="expression" dxfId="1422" priority="524">
      <formula>G42=J42</formula>
    </cfRule>
  </conditionalFormatting>
  <conditionalFormatting sqref="M44:N44">
    <cfRule type="expression" dxfId="1421" priority="517">
      <formula>$G$28=""</formula>
    </cfRule>
  </conditionalFormatting>
  <conditionalFormatting sqref="M44:N44">
    <cfRule type="expression" dxfId="1420" priority="518">
      <formula>$N44&lt;&gt;""</formula>
    </cfRule>
    <cfRule type="expression" dxfId="1419" priority="519">
      <formula>J44="はい"</formula>
    </cfRule>
    <cfRule type="expression" dxfId="1418" priority="520">
      <formula>G44=J44</formula>
    </cfRule>
  </conditionalFormatting>
  <conditionalFormatting sqref="M46:N46">
    <cfRule type="expression" dxfId="1417" priority="508">
      <formula>$J46="はい"</formula>
    </cfRule>
    <cfRule type="expression" dxfId="1416" priority="509">
      <formula>$N46&lt;&gt;""</formula>
    </cfRule>
    <cfRule type="expression" dxfId="1415" priority="510">
      <formula>$G46=$J46</formula>
    </cfRule>
  </conditionalFormatting>
  <conditionalFormatting sqref="I47">
    <cfRule type="expression" dxfId="1414" priority="505">
      <formula>G46=""</formula>
    </cfRule>
    <cfRule type="expression" dxfId="1413" priority="506">
      <formula>G46="いいえ"</formula>
    </cfRule>
    <cfRule type="expression" dxfId="1412" priority="507">
      <formula>I47=""</formula>
    </cfRule>
  </conditionalFormatting>
  <conditionalFormatting sqref="L47">
    <cfRule type="expression" dxfId="1411" priority="502">
      <formula>J46=""</formula>
    </cfRule>
    <cfRule type="expression" dxfId="1410" priority="503">
      <formula>J46="いいえ"</formula>
    </cfRule>
    <cfRule type="expression" dxfId="1409" priority="504">
      <formula>L47=""</formula>
    </cfRule>
  </conditionalFormatting>
  <conditionalFormatting sqref="J48 G48">
    <cfRule type="expression" dxfId="1408" priority="501">
      <formula>G48=""</formula>
    </cfRule>
  </conditionalFormatting>
  <conditionalFormatting sqref="I48">
    <cfRule type="expression" dxfId="1407" priority="498">
      <formula>G48=""</formula>
    </cfRule>
    <cfRule type="expression" dxfId="1406" priority="499">
      <formula>G48="いいえ"</formula>
    </cfRule>
    <cfRule type="expression" dxfId="1405" priority="500">
      <formula>I48=""</formula>
    </cfRule>
  </conditionalFormatting>
  <conditionalFormatting sqref="L48">
    <cfRule type="expression" dxfId="1404" priority="495">
      <formula>J48=""</formula>
    </cfRule>
    <cfRule type="expression" dxfId="1403" priority="496">
      <formula>J48="いいえ"</formula>
    </cfRule>
    <cfRule type="expression" dxfId="1402" priority="497">
      <formula>L48=""</formula>
    </cfRule>
  </conditionalFormatting>
  <conditionalFormatting sqref="M48:N48">
    <cfRule type="expression" dxfId="1401" priority="492">
      <formula>$J48="はい"</formula>
    </cfRule>
    <cfRule type="expression" dxfId="1400" priority="493">
      <formula>$N48&lt;&gt;""</formula>
    </cfRule>
    <cfRule type="expression" dxfId="1399" priority="494">
      <formula>$G48=$J48</formula>
    </cfRule>
  </conditionalFormatting>
  <conditionalFormatting sqref="I46">
    <cfRule type="expression" dxfId="1398" priority="515">
      <formula>G46=""</formula>
    </cfRule>
    <cfRule type="expression" dxfId="1397" priority="516">
      <formula>G46="いいえ"</formula>
    </cfRule>
    <cfRule type="expression" dxfId="1396" priority="525">
      <formula>I46=""</formula>
    </cfRule>
  </conditionalFormatting>
  <conditionalFormatting sqref="L46">
    <cfRule type="expression" dxfId="1395" priority="511">
      <formula>J46=""</formula>
    </cfRule>
    <cfRule type="expression" dxfId="1394" priority="512">
      <formula>J46="いいえ"</formula>
    </cfRule>
    <cfRule type="expression" dxfId="1393" priority="514">
      <formula>L46=""</formula>
    </cfRule>
  </conditionalFormatting>
  <conditionalFormatting sqref="I49 L49">
    <cfRule type="expression" dxfId="1392" priority="490" stopIfTrue="1">
      <formula>G48=""</formula>
    </cfRule>
    <cfRule type="expression" dxfId="1391" priority="491" stopIfTrue="1">
      <formula>G48="いいえ"</formula>
    </cfRule>
    <cfRule type="expression" dxfId="1390" priority="513" stopIfTrue="1">
      <formula>I49=""</formula>
    </cfRule>
  </conditionalFormatting>
  <conditionalFormatting sqref="G51:M51">
    <cfRule type="expression" dxfId="1389" priority="489">
      <formula>G51=""</formula>
    </cfRule>
  </conditionalFormatting>
  <conditionalFormatting sqref="G56:G65 J56:J65 G67 G69 J67 J69">
    <cfRule type="expression" dxfId="1388" priority="488">
      <formula>G56=""</formula>
    </cfRule>
  </conditionalFormatting>
  <conditionalFormatting sqref="I56 L56">
    <cfRule type="expression" dxfId="1387" priority="485">
      <formula>G56=""</formula>
    </cfRule>
    <cfRule type="expression" dxfId="1386" priority="486">
      <formula>G56="いいえ"</formula>
    </cfRule>
    <cfRule type="expression" dxfId="1385" priority="487">
      <formula>I56=""</formula>
    </cfRule>
  </conditionalFormatting>
  <conditionalFormatting sqref="I57 L57">
    <cfRule type="expression" dxfId="1384" priority="482">
      <formula>G57="いいえ"</formula>
    </cfRule>
    <cfRule type="expression" dxfId="1383" priority="483">
      <formula>G57=""</formula>
    </cfRule>
    <cfRule type="expression" dxfId="1382" priority="484">
      <formula>I57=""</formula>
    </cfRule>
  </conditionalFormatting>
  <conditionalFormatting sqref="I58 L58">
    <cfRule type="expression" dxfId="1381" priority="479">
      <formula>G57=""</formula>
    </cfRule>
    <cfRule type="expression" dxfId="1380" priority="480">
      <formula>G57="いいえ"</formula>
    </cfRule>
    <cfRule type="expression" dxfId="1379" priority="481">
      <formula>I58=""</formula>
    </cfRule>
  </conditionalFormatting>
  <conditionalFormatting sqref="M56:N56">
    <cfRule type="expression" dxfId="1378" priority="476">
      <formula>$N56&lt;&gt;""</formula>
    </cfRule>
    <cfRule type="expression" dxfId="1377" priority="477">
      <formula>$J56="はい"</formula>
    </cfRule>
    <cfRule type="expression" dxfId="1376" priority="478">
      <formula>$G56=$J56</formula>
    </cfRule>
  </conditionalFormatting>
  <conditionalFormatting sqref="I59 L59 I61 L61">
    <cfRule type="expression" dxfId="1375" priority="473">
      <formula>G59=""</formula>
    </cfRule>
    <cfRule type="expression" dxfId="1374" priority="474">
      <formula>G59="いいえ"</formula>
    </cfRule>
    <cfRule type="expression" dxfId="1373" priority="475">
      <formula>I59=""</formula>
    </cfRule>
  </conditionalFormatting>
  <conditionalFormatting sqref="I60 L60 I62 L62">
    <cfRule type="expression" dxfId="1372" priority="470">
      <formula>G59=""</formula>
    </cfRule>
    <cfRule type="expression" dxfId="1371" priority="471">
      <formula>G59="いいえ"</formula>
    </cfRule>
    <cfRule type="expression" dxfId="1370" priority="472">
      <formula>I60=""</formula>
    </cfRule>
  </conditionalFormatting>
  <conditionalFormatting sqref="M57:N57">
    <cfRule type="expression" dxfId="1369" priority="467">
      <formula>$N57&lt;&gt;""</formula>
    </cfRule>
    <cfRule type="expression" dxfId="1368" priority="468">
      <formula>J57="はい"</formula>
    </cfRule>
    <cfRule type="expression" dxfId="1367" priority="469">
      <formula>G57=J57</formula>
    </cfRule>
  </conditionalFormatting>
  <conditionalFormatting sqref="M59:N59">
    <cfRule type="expression" dxfId="1366" priority="462">
      <formula>$G$28=""</formula>
    </cfRule>
  </conditionalFormatting>
  <conditionalFormatting sqref="M59:N59">
    <cfRule type="expression" dxfId="1365" priority="463">
      <formula>$N59&lt;&gt;""</formula>
    </cfRule>
    <cfRule type="expression" dxfId="1364" priority="464">
      <formula>J59="はい"</formula>
    </cfRule>
    <cfRule type="expression" dxfId="1363" priority="465">
      <formula>G59=J59</formula>
    </cfRule>
  </conditionalFormatting>
  <conditionalFormatting sqref="M61:N61">
    <cfRule type="expression" dxfId="1362" priority="458">
      <formula>$G$28=""</formula>
    </cfRule>
  </conditionalFormatting>
  <conditionalFormatting sqref="M61:N61">
    <cfRule type="expression" dxfId="1361" priority="459">
      <formula>$N61&lt;&gt;""</formula>
    </cfRule>
    <cfRule type="expression" dxfId="1360" priority="460">
      <formula>J61="はい"</formula>
    </cfRule>
    <cfRule type="expression" dxfId="1359" priority="461">
      <formula>G61=J61</formula>
    </cfRule>
  </conditionalFormatting>
  <conditionalFormatting sqref="I63:I64 L63:L64">
    <cfRule type="expression" dxfId="1358" priority="453">
      <formula>G63=""</formula>
    </cfRule>
    <cfRule type="expression" dxfId="1357" priority="454">
      <formula>G63="いいえ"</formula>
    </cfRule>
    <cfRule type="expression" dxfId="1356" priority="455">
      <formula>I63=""</formula>
    </cfRule>
  </conditionalFormatting>
  <conditionalFormatting sqref="M63:N64">
    <cfRule type="expression" dxfId="1355" priority="456">
      <formula>$J63="はい"</formula>
    </cfRule>
    <cfRule type="expression" dxfId="1354" priority="457">
      <formula>$N63&lt;&gt;""</formula>
    </cfRule>
    <cfRule type="expression" dxfId="1353" priority="466">
      <formula>$G63=$J63</formula>
    </cfRule>
  </conditionalFormatting>
  <conditionalFormatting sqref="I65 L65 I67 L67">
    <cfRule type="expression" dxfId="1352" priority="450">
      <formula>G65=""</formula>
    </cfRule>
    <cfRule type="expression" dxfId="1351" priority="451">
      <formula>G65="いいえ"</formula>
    </cfRule>
    <cfRule type="expression" dxfId="1350" priority="452">
      <formula>I65=""</formula>
    </cfRule>
  </conditionalFormatting>
  <conditionalFormatting sqref="I66 L66 I68 L68">
    <cfRule type="expression" dxfId="1349" priority="447">
      <formula>G65=""</formula>
    </cfRule>
    <cfRule type="expression" dxfId="1348" priority="448">
      <formula>G65="いいえ"</formula>
    </cfRule>
    <cfRule type="expression" dxfId="1347" priority="449">
      <formula>I66=""</formula>
    </cfRule>
  </conditionalFormatting>
  <conditionalFormatting sqref="M65:N65">
    <cfRule type="expression" dxfId="1346" priority="442">
      <formula>$G$28=""</formula>
    </cfRule>
  </conditionalFormatting>
  <conditionalFormatting sqref="M65:N65">
    <cfRule type="expression" dxfId="1345" priority="443">
      <formula>$N65&lt;&gt;""</formula>
    </cfRule>
    <cfRule type="expression" dxfId="1344" priority="444">
      <formula>J65="はい"</formula>
    </cfRule>
    <cfRule type="expression" dxfId="1343" priority="445">
      <formula>G65=J65</formula>
    </cfRule>
  </conditionalFormatting>
  <conditionalFormatting sqref="M67:N67">
    <cfRule type="expression" dxfId="1342" priority="438">
      <formula>$G$28=""</formula>
    </cfRule>
  </conditionalFormatting>
  <conditionalFormatting sqref="M67:N67">
    <cfRule type="expression" dxfId="1341" priority="439">
      <formula>$N67&lt;&gt;""</formula>
    </cfRule>
    <cfRule type="expression" dxfId="1340" priority="440">
      <formula>J67="はい"</formula>
    </cfRule>
    <cfRule type="expression" dxfId="1339" priority="441">
      <formula>G67=J67</formula>
    </cfRule>
  </conditionalFormatting>
  <conditionalFormatting sqref="M69:N69">
    <cfRule type="expression" dxfId="1338" priority="429">
      <formula>$J69="はい"</formula>
    </cfRule>
    <cfRule type="expression" dxfId="1337" priority="430">
      <formula>$N69&lt;&gt;""</formula>
    </cfRule>
    <cfRule type="expression" dxfId="1336" priority="431">
      <formula>$G69=$J69</formula>
    </cfRule>
  </conditionalFormatting>
  <conditionalFormatting sqref="I70">
    <cfRule type="expression" dxfId="1335" priority="426">
      <formula>G69=""</formula>
    </cfRule>
    <cfRule type="expression" dxfId="1334" priority="427">
      <formula>G69="いいえ"</formula>
    </cfRule>
    <cfRule type="expression" dxfId="1333" priority="428">
      <formula>I70=""</formula>
    </cfRule>
  </conditionalFormatting>
  <conditionalFormatting sqref="L70">
    <cfRule type="expression" dxfId="1332" priority="423">
      <formula>J69=""</formula>
    </cfRule>
    <cfRule type="expression" dxfId="1331" priority="424">
      <formula>J69="いいえ"</formula>
    </cfRule>
    <cfRule type="expression" dxfId="1330" priority="425">
      <formula>L70=""</formula>
    </cfRule>
  </conditionalFormatting>
  <conditionalFormatting sqref="J71 G71">
    <cfRule type="expression" dxfId="1329" priority="422">
      <formula>G71=""</formula>
    </cfRule>
  </conditionalFormatting>
  <conditionalFormatting sqref="I71">
    <cfRule type="expression" dxfId="1328" priority="419">
      <formula>G71=""</formula>
    </cfRule>
    <cfRule type="expression" dxfId="1327" priority="420">
      <formula>G71="いいえ"</formula>
    </cfRule>
    <cfRule type="expression" dxfId="1326" priority="421">
      <formula>I71=""</formula>
    </cfRule>
  </conditionalFormatting>
  <conditionalFormatting sqref="L71">
    <cfRule type="expression" dxfId="1325" priority="416">
      <formula>J71=""</formula>
    </cfRule>
    <cfRule type="expression" dxfId="1324" priority="417">
      <formula>J71="いいえ"</formula>
    </cfRule>
    <cfRule type="expression" dxfId="1323" priority="418">
      <formula>L71=""</formula>
    </cfRule>
  </conditionalFormatting>
  <conditionalFormatting sqref="M71:N71">
    <cfRule type="expression" dxfId="1322" priority="413">
      <formula>$J71="はい"</formula>
    </cfRule>
    <cfRule type="expression" dxfId="1321" priority="414">
      <formula>$N71&lt;&gt;""</formula>
    </cfRule>
    <cfRule type="expression" dxfId="1320" priority="415">
      <formula>$G71=$J71</formula>
    </cfRule>
  </conditionalFormatting>
  <conditionalFormatting sqref="I69">
    <cfRule type="expression" dxfId="1319" priority="436">
      <formula>G69=""</formula>
    </cfRule>
    <cfRule type="expression" dxfId="1318" priority="437">
      <formula>G69="いいえ"</formula>
    </cfRule>
    <cfRule type="expression" dxfId="1317" priority="446">
      <formula>I69=""</formula>
    </cfRule>
  </conditionalFormatting>
  <conditionalFormatting sqref="L69">
    <cfRule type="expression" dxfId="1316" priority="432">
      <formula>J69=""</formula>
    </cfRule>
    <cfRule type="expression" dxfId="1315" priority="433">
      <formula>J69="いいえ"</formula>
    </cfRule>
    <cfRule type="expression" dxfId="1314" priority="435">
      <formula>L69=""</formula>
    </cfRule>
  </conditionalFormatting>
  <conditionalFormatting sqref="I72 L72">
    <cfRule type="expression" dxfId="1313" priority="411" stopIfTrue="1">
      <formula>G71=""</formula>
    </cfRule>
    <cfRule type="expression" dxfId="1312" priority="412" stopIfTrue="1">
      <formula>G71="いいえ"</formula>
    </cfRule>
    <cfRule type="expression" dxfId="1311" priority="434" stopIfTrue="1">
      <formula>I72=""</formula>
    </cfRule>
  </conditionalFormatting>
  <conditionalFormatting sqref="G33:N49">
    <cfRule type="expression" dxfId="1310" priority="410" stopIfTrue="1">
      <formula>$G$28=""</formula>
    </cfRule>
  </conditionalFormatting>
  <conditionalFormatting sqref="G74:M74">
    <cfRule type="expression" dxfId="1309" priority="409">
      <formula>G74=""</formula>
    </cfRule>
  </conditionalFormatting>
  <conditionalFormatting sqref="G79:G88 J79:J88 G90 G92 J90 J92">
    <cfRule type="expression" dxfId="1308" priority="408">
      <formula>G79=""</formula>
    </cfRule>
  </conditionalFormatting>
  <conditionalFormatting sqref="I79 L79">
    <cfRule type="expression" dxfId="1307" priority="405">
      <formula>G79=""</formula>
    </cfRule>
    <cfRule type="expression" dxfId="1306" priority="406">
      <formula>G79="いいえ"</formula>
    </cfRule>
    <cfRule type="expression" dxfId="1305" priority="407">
      <formula>I79=""</formula>
    </cfRule>
  </conditionalFormatting>
  <conditionalFormatting sqref="I80 L80">
    <cfRule type="expression" dxfId="1304" priority="402">
      <formula>G80="いいえ"</formula>
    </cfRule>
    <cfRule type="expression" dxfId="1303" priority="403">
      <formula>G80=""</formula>
    </cfRule>
    <cfRule type="expression" dxfId="1302" priority="404">
      <formula>I80=""</formula>
    </cfRule>
  </conditionalFormatting>
  <conditionalFormatting sqref="I81 L81">
    <cfRule type="expression" dxfId="1301" priority="399">
      <formula>G80=""</formula>
    </cfRule>
    <cfRule type="expression" dxfId="1300" priority="400">
      <formula>G80="いいえ"</formula>
    </cfRule>
    <cfRule type="expression" dxfId="1299" priority="401">
      <formula>I81=""</formula>
    </cfRule>
  </conditionalFormatting>
  <conditionalFormatting sqref="M79:N79">
    <cfRule type="expression" dxfId="1298" priority="396">
      <formula>$N79&lt;&gt;""</formula>
    </cfRule>
    <cfRule type="expression" dxfId="1297" priority="397">
      <formula>$J79="はい"</formula>
    </cfRule>
    <cfRule type="expression" dxfId="1296" priority="398">
      <formula>$G79=$J79</formula>
    </cfRule>
  </conditionalFormatting>
  <conditionalFormatting sqref="I82 L82 I84 L84">
    <cfRule type="expression" dxfId="1295" priority="393">
      <formula>G82=""</formula>
    </cfRule>
    <cfRule type="expression" dxfId="1294" priority="394">
      <formula>G82="いいえ"</formula>
    </cfRule>
    <cfRule type="expression" dxfId="1293" priority="395">
      <formula>I82=""</formula>
    </cfRule>
  </conditionalFormatting>
  <conditionalFormatting sqref="I83 L83 I85 L85">
    <cfRule type="expression" dxfId="1292" priority="390">
      <formula>G82=""</formula>
    </cfRule>
    <cfRule type="expression" dxfId="1291" priority="391">
      <formula>G82="いいえ"</formula>
    </cfRule>
    <cfRule type="expression" dxfId="1290" priority="392">
      <formula>I83=""</formula>
    </cfRule>
  </conditionalFormatting>
  <conditionalFormatting sqref="M80:N80">
    <cfRule type="expression" dxfId="1289" priority="387">
      <formula>$N80&lt;&gt;""</formula>
    </cfRule>
    <cfRule type="expression" dxfId="1288" priority="388">
      <formula>J80="はい"</formula>
    </cfRule>
    <cfRule type="expression" dxfId="1287" priority="389">
      <formula>G80=J80</formula>
    </cfRule>
  </conditionalFormatting>
  <conditionalFormatting sqref="M82:N82">
    <cfRule type="expression" dxfId="1286" priority="382">
      <formula>$G$28=""</formula>
    </cfRule>
  </conditionalFormatting>
  <conditionalFormatting sqref="M82:N82">
    <cfRule type="expression" dxfId="1285" priority="383">
      <formula>$N82&lt;&gt;""</formula>
    </cfRule>
    <cfRule type="expression" dxfId="1284" priority="384">
      <formula>J82="はい"</formula>
    </cfRule>
    <cfRule type="expression" dxfId="1283" priority="385">
      <formula>G82=J82</formula>
    </cfRule>
  </conditionalFormatting>
  <conditionalFormatting sqref="M84:N84">
    <cfRule type="expression" dxfId="1282" priority="378">
      <formula>$G$28=""</formula>
    </cfRule>
  </conditionalFormatting>
  <conditionalFormatting sqref="M84:N84">
    <cfRule type="expression" dxfId="1281" priority="379">
      <formula>$N84&lt;&gt;""</formula>
    </cfRule>
    <cfRule type="expression" dxfId="1280" priority="380">
      <formula>J84="はい"</formula>
    </cfRule>
    <cfRule type="expression" dxfId="1279" priority="381">
      <formula>G84=J84</formula>
    </cfRule>
  </conditionalFormatting>
  <conditionalFormatting sqref="I86:I87 L86:L87">
    <cfRule type="expression" dxfId="1278" priority="373">
      <formula>G86=""</formula>
    </cfRule>
    <cfRule type="expression" dxfId="1277" priority="374">
      <formula>G86="いいえ"</formula>
    </cfRule>
    <cfRule type="expression" dxfId="1276" priority="375">
      <formula>I86=""</formula>
    </cfRule>
  </conditionalFormatting>
  <conditionalFormatting sqref="M86:N87">
    <cfRule type="expression" dxfId="1275" priority="376">
      <formula>$J86="はい"</formula>
    </cfRule>
    <cfRule type="expression" dxfId="1274" priority="377">
      <formula>$N86&lt;&gt;""</formula>
    </cfRule>
    <cfRule type="expression" dxfId="1273" priority="386">
      <formula>$G86=$J86</formula>
    </cfRule>
  </conditionalFormatting>
  <conditionalFormatting sqref="I88 L88 I90 L90">
    <cfRule type="expression" dxfId="1272" priority="370">
      <formula>G88=""</formula>
    </cfRule>
    <cfRule type="expression" dxfId="1271" priority="371">
      <formula>G88="いいえ"</formula>
    </cfRule>
    <cfRule type="expression" dxfId="1270" priority="372">
      <formula>I88=""</formula>
    </cfRule>
  </conditionalFormatting>
  <conditionalFormatting sqref="I89 L89 I91 L91">
    <cfRule type="expression" dxfId="1269" priority="367">
      <formula>G88=""</formula>
    </cfRule>
    <cfRule type="expression" dxfId="1268" priority="368">
      <formula>G88="いいえ"</formula>
    </cfRule>
    <cfRule type="expression" dxfId="1267" priority="369">
      <formula>I89=""</formula>
    </cfRule>
  </conditionalFormatting>
  <conditionalFormatting sqref="M88:N88">
    <cfRule type="expression" dxfId="1266" priority="362">
      <formula>$G$28=""</formula>
    </cfRule>
  </conditionalFormatting>
  <conditionalFormatting sqref="M88:N88">
    <cfRule type="expression" dxfId="1265" priority="363">
      <formula>$N88&lt;&gt;""</formula>
    </cfRule>
    <cfRule type="expression" dxfId="1264" priority="364">
      <formula>J88="はい"</formula>
    </cfRule>
    <cfRule type="expression" dxfId="1263" priority="365">
      <formula>G88=J88</formula>
    </cfRule>
  </conditionalFormatting>
  <conditionalFormatting sqref="M90:N90">
    <cfRule type="expression" dxfId="1262" priority="358">
      <formula>$G$28=""</formula>
    </cfRule>
  </conditionalFormatting>
  <conditionalFormatting sqref="M90:N90">
    <cfRule type="expression" dxfId="1261" priority="359">
      <formula>$N90&lt;&gt;""</formula>
    </cfRule>
    <cfRule type="expression" dxfId="1260" priority="360">
      <formula>J90="はい"</formula>
    </cfRule>
    <cfRule type="expression" dxfId="1259" priority="361">
      <formula>G90=J90</formula>
    </cfRule>
  </conditionalFormatting>
  <conditionalFormatting sqref="M92:N92">
    <cfRule type="expression" dxfId="1258" priority="349">
      <formula>$J92="はい"</formula>
    </cfRule>
    <cfRule type="expression" dxfId="1257" priority="350">
      <formula>$N92&lt;&gt;""</formula>
    </cfRule>
    <cfRule type="expression" dxfId="1256" priority="351">
      <formula>$G92=$J92</formula>
    </cfRule>
  </conditionalFormatting>
  <conditionalFormatting sqref="I93">
    <cfRule type="expression" dxfId="1255" priority="346">
      <formula>G92=""</formula>
    </cfRule>
    <cfRule type="expression" dxfId="1254" priority="347">
      <formula>G92="いいえ"</formula>
    </cfRule>
    <cfRule type="expression" dxfId="1253" priority="348">
      <formula>I93=""</formula>
    </cfRule>
  </conditionalFormatting>
  <conditionalFormatting sqref="L93">
    <cfRule type="expression" dxfId="1252" priority="343">
      <formula>J92=""</formula>
    </cfRule>
    <cfRule type="expression" dxfId="1251" priority="344">
      <formula>J92="いいえ"</formula>
    </cfRule>
    <cfRule type="expression" dxfId="1250" priority="345">
      <formula>L93=""</formula>
    </cfRule>
  </conditionalFormatting>
  <conditionalFormatting sqref="J94 G94">
    <cfRule type="expression" dxfId="1249" priority="342">
      <formula>G94=""</formula>
    </cfRule>
  </conditionalFormatting>
  <conditionalFormatting sqref="I94">
    <cfRule type="expression" dxfId="1248" priority="339">
      <formula>G94=""</formula>
    </cfRule>
    <cfRule type="expression" dxfId="1247" priority="340">
      <formula>G94="いいえ"</formula>
    </cfRule>
    <cfRule type="expression" dxfId="1246" priority="341">
      <formula>I94=""</formula>
    </cfRule>
  </conditionalFormatting>
  <conditionalFormatting sqref="L94">
    <cfRule type="expression" dxfId="1245" priority="336">
      <formula>J94=""</formula>
    </cfRule>
    <cfRule type="expression" dxfId="1244" priority="337">
      <formula>J94="いいえ"</formula>
    </cfRule>
    <cfRule type="expression" dxfId="1243" priority="338">
      <formula>L94=""</formula>
    </cfRule>
  </conditionalFormatting>
  <conditionalFormatting sqref="M94:N94">
    <cfRule type="expression" dxfId="1242" priority="333">
      <formula>$J94="はい"</formula>
    </cfRule>
    <cfRule type="expression" dxfId="1241" priority="334">
      <formula>$N94&lt;&gt;""</formula>
    </cfRule>
    <cfRule type="expression" dxfId="1240" priority="335">
      <formula>$G94=$J94</formula>
    </cfRule>
  </conditionalFormatting>
  <conditionalFormatting sqref="I92">
    <cfRule type="expression" dxfId="1239" priority="356">
      <formula>G92=""</formula>
    </cfRule>
    <cfRule type="expression" dxfId="1238" priority="357">
      <formula>G92="いいえ"</formula>
    </cfRule>
    <cfRule type="expression" dxfId="1237" priority="366">
      <formula>I92=""</formula>
    </cfRule>
  </conditionalFormatting>
  <conditionalFormatting sqref="L92">
    <cfRule type="expression" dxfId="1236" priority="352">
      <formula>J92=""</formula>
    </cfRule>
    <cfRule type="expression" dxfId="1235" priority="353">
      <formula>J92="いいえ"</formula>
    </cfRule>
    <cfRule type="expression" dxfId="1234" priority="355">
      <formula>L92=""</formula>
    </cfRule>
  </conditionalFormatting>
  <conditionalFormatting sqref="I95 L95">
    <cfRule type="expression" dxfId="1233" priority="331" stopIfTrue="1">
      <formula>G94=""</formula>
    </cfRule>
    <cfRule type="expression" dxfId="1232" priority="332" stopIfTrue="1">
      <formula>G94="いいえ"</formula>
    </cfRule>
    <cfRule type="expression" dxfId="1231" priority="354" stopIfTrue="1">
      <formula>I95=""</formula>
    </cfRule>
  </conditionalFormatting>
  <conditionalFormatting sqref="G97:M97">
    <cfRule type="expression" dxfId="1230" priority="330">
      <formula>G97=""</formula>
    </cfRule>
  </conditionalFormatting>
  <conditionalFormatting sqref="G102:G111 J102:J111 G113 G115 J113 J115">
    <cfRule type="expression" dxfId="1229" priority="329">
      <formula>G102=""</formula>
    </cfRule>
  </conditionalFormatting>
  <conditionalFormatting sqref="I102 L102">
    <cfRule type="expression" dxfId="1228" priority="326">
      <formula>G102=""</formula>
    </cfRule>
    <cfRule type="expression" dxfId="1227" priority="327">
      <formula>G102="いいえ"</formula>
    </cfRule>
    <cfRule type="expression" dxfId="1226" priority="328">
      <formula>I102=""</formula>
    </cfRule>
  </conditionalFormatting>
  <conditionalFormatting sqref="I103 L103">
    <cfRule type="expression" dxfId="1225" priority="323">
      <formula>G103="いいえ"</formula>
    </cfRule>
    <cfRule type="expression" dxfId="1224" priority="324">
      <formula>G103=""</formula>
    </cfRule>
    <cfRule type="expression" dxfId="1223" priority="325">
      <formula>I103=""</formula>
    </cfRule>
  </conditionalFormatting>
  <conditionalFormatting sqref="I104 L104">
    <cfRule type="expression" dxfId="1222" priority="320">
      <formula>G103=""</formula>
    </cfRule>
    <cfRule type="expression" dxfId="1221" priority="321">
      <formula>G103="いいえ"</formula>
    </cfRule>
    <cfRule type="expression" dxfId="1220" priority="322">
      <formula>I104=""</formula>
    </cfRule>
  </conditionalFormatting>
  <conditionalFormatting sqref="M102:N102">
    <cfRule type="expression" dxfId="1219" priority="317">
      <formula>$N102&lt;&gt;""</formula>
    </cfRule>
    <cfRule type="expression" dxfId="1218" priority="318">
      <formula>$J102="はい"</formula>
    </cfRule>
    <cfRule type="expression" dxfId="1217" priority="319">
      <formula>$G102=$J102</formula>
    </cfRule>
  </conditionalFormatting>
  <conditionalFormatting sqref="I105 L105 I107 L107">
    <cfRule type="expression" dxfId="1216" priority="314">
      <formula>G105=""</formula>
    </cfRule>
    <cfRule type="expression" dxfId="1215" priority="315">
      <formula>G105="いいえ"</formula>
    </cfRule>
    <cfRule type="expression" dxfId="1214" priority="316">
      <formula>I105=""</formula>
    </cfRule>
  </conditionalFormatting>
  <conditionalFormatting sqref="I106 L106 I108 L108">
    <cfRule type="expression" dxfId="1213" priority="311">
      <formula>G105=""</formula>
    </cfRule>
    <cfRule type="expression" dxfId="1212" priority="312">
      <formula>G105="いいえ"</formula>
    </cfRule>
    <cfRule type="expression" dxfId="1211" priority="313">
      <formula>I106=""</formula>
    </cfRule>
  </conditionalFormatting>
  <conditionalFormatting sqref="M103:N103">
    <cfRule type="expression" dxfId="1210" priority="308">
      <formula>$N103&lt;&gt;""</formula>
    </cfRule>
    <cfRule type="expression" dxfId="1209" priority="309">
      <formula>J103="はい"</formula>
    </cfRule>
    <cfRule type="expression" dxfId="1208" priority="310">
      <formula>G103=J103</formula>
    </cfRule>
  </conditionalFormatting>
  <conditionalFormatting sqref="M105:N105">
    <cfRule type="expression" dxfId="1207" priority="303">
      <formula>$G$28=""</formula>
    </cfRule>
  </conditionalFormatting>
  <conditionalFormatting sqref="M105:N105">
    <cfRule type="expression" dxfId="1206" priority="304">
      <formula>$N105&lt;&gt;""</formula>
    </cfRule>
    <cfRule type="expression" dxfId="1205" priority="305">
      <formula>J105="はい"</formula>
    </cfRule>
    <cfRule type="expression" dxfId="1204" priority="306">
      <formula>G105=J105</formula>
    </cfRule>
  </conditionalFormatting>
  <conditionalFormatting sqref="M107:N107">
    <cfRule type="expression" dxfId="1203" priority="299">
      <formula>$G$28=""</formula>
    </cfRule>
  </conditionalFormatting>
  <conditionalFormatting sqref="M107:N107">
    <cfRule type="expression" dxfId="1202" priority="300">
      <formula>$N107&lt;&gt;""</formula>
    </cfRule>
    <cfRule type="expression" dxfId="1201" priority="301">
      <formula>J107="はい"</formula>
    </cfRule>
    <cfRule type="expression" dxfId="1200" priority="302">
      <formula>G107=J107</formula>
    </cfRule>
  </conditionalFormatting>
  <conditionalFormatting sqref="I109:I110 L109:L110">
    <cfRule type="expression" dxfId="1199" priority="294">
      <formula>G109=""</formula>
    </cfRule>
    <cfRule type="expression" dxfId="1198" priority="295">
      <formula>G109="いいえ"</formula>
    </cfRule>
    <cfRule type="expression" dxfId="1197" priority="296">
      <formula>I109=""</formula>
    </cfRule>
  </conditionalFormatting>
  <conditionalFormatting sqref="M109:N110">
    <cfRule type="expression" dxfId="1196" priority="297">
      <formula>$J109="はい"</formula>
    </cfRule>
    <cfRule type="expression" dxfId="1195" priority="298">
      <formula>$N109&lt;&gt;""</formula>
    </cfRule>
    <cfRule type="expression" dxfId="1194" priority="307">
      <formula>$G109=$J109</formula>
    </cfRule>
  </conditionalFormatting>
  <conditionalFormatting sqref="I111 L111 I113 L113">
    <cfRule type="expression" dxfId="1193" priority="291">
      <formula>G111=""</formula>
    </cfRule>
    <cfRule type="expression" dxfId="1192" priority="292">
      <formula>G111="いいえ"</formula>
    </cfRule>
    <cfRule type="expression" dxfId="1191" priority="293">
      <formula>I111=""</formula>
    </cfRule>
  </conditionalFormatting>
  <conditionalFormatting sqref="I112 L112 I114 L114">
    <cfRule type="expression" dxfId="1190" priority="288">
      <formula>G111=""</formula>
    </cfRule>
    <cfRule type="expression" dxfId="1189" priority="289">
      <formula>G111="いいえ"</formula>
    </cfRule>
    <cfRule type="expression" dxfId="1188" priority="290">
      <formula>I112=""</formula>
    </cfRule>
  </conditionalFormatting>
  <conditionalFormatting sqref="M111:N111">
    <cfRule type="expression" dxfId="1187" priority="283">
      <formula>$G$28=""</formula>
    </cfRule>
  </conditionalFormatting>
  <conditionalFormatting sqref="M111:N111">
    <cfRule type="expression" dxfId="1186" priority="284">
      <formula>$N111&lt;&gt;""</formula>
    </cfRule>
    <cfRule type="expression" dxfId="1185" priority="285">
      <formula>J111="はい"</formula>
    </cfRule>
    <cfRule type="expression" dxfId="1184" priority="286">
      <formula>G111=J111</formula>
    </cfRule>
  </conditionalFormatting>
  <conditionalFormatting sqref="M113:N113">
    <cfRule type="expression" dxfId="1183" priority="279">
      <formula>$G$28=""</formula>
    </cfRule>
  </conditionalFormatting>
  <conditionalFormatting sqref="M113:N113">
    <cfRule type="expression" dxfId="1182" priority="280">
      <formula>$N113&lt;&gt;""</formula>
    </cfRule>
    <cfRule type="expression" dxfId="1181" priority="281">
      <formula>J113="はい"</formula>
    </cfRule>
    <cfRule type="expression" dxfId="1180" priority="282">
      <formula>G113=J113</formula>
    </cfRule>
  </conditionalFormatting>
  <conditionalFormatting sqref="M115:N115">
    <cfRule type="expression" dxfId="1179" priority="270">
      <formula>$J115="はい"</formula>
    </cfRule>
    <cfRule type="expression" dxfId="1178" priority="271">
      <formula>$N115&lt;&gt;""</formula>
    </cfRule>
    <cfRule type="expression" dxfId="1177" priority="272">
      <formula>$G115=$J115</formula>
    </cfRule>
  </conditionalFormatting>
  <conditionalFormatting sqref="I116">
    <cfRule type="expression" dxfId="1176" priority="267">
      <formula>G115=""</formula>
    </cfRule>
    <cfRule type="expression" dxfId="1175" priority="268">
      <formula>G115="いいえ"</formula>
    </cfRule>
    <cfRule type="expression" dxfId="1174" priority="269">
      <formula>I116=""</formula>
    </cfRule>
  </conditionalFormatting>
  <conditionalFormatting sqref="L116">
    <cfRule type="expression" dxfId="1173" priority="264">
      <formula>J115=""</formula>
    </cfRule>
    <cfRule type="expression" dxfId="1172" priority="265">
      <formula>J115="いいえ"</formula>
    </cfRule>
    <cfRule type="expression" dxfId="1171" priority="266">
      <formula>L116=""</formula>
    </cfRule>
  </conditionalFormatting>
  <conditionalFormatting sqref="J117 G117">
    <cfRule type="expression" dxfId="1170" priority="263">
      <formula>G117=""</formula>
    </cfRule>
  </conditionalFormatting>
  <conditionalFormatting sqref="I117">
    <cfRule type="expression" dxfId="1169" priority="260">
      <formula>G117=""</formula>
    </cfRule>
    <cfRule type="expression" dxfId="1168" priority="261">
      <formula>G117="いいえ"</formula>
    </cfRule>
    <cfRule type="expression" dxfId="1167" priority="262">
      <formula>I117=""</formula>
    </cfRule>
  </conditionalFormatting>
  <conditionalFormatting sqref="L117">
    <cfRule type="expression" dxfId="1166" priority="257">
      <formula>J117=""</formula>
    </cfRule>
    <cfRule type="expression" dxfId="1165" priority="258">
      <formula>J117="いいえ"</formula>
    </cfRule>
    <cfRule type="expression" dxfId="1164" priority="259">
      <formula>L117=""</formula>
    </cfRule>
  </conditionalFormatting>
  <conditionalFormatting sqref="M117:N117">
    <cfRule type="expression" dxfId="1163" priority="254">
      <formula>$J117="はい"</formula>
    </cfRule>
    <cfRule type="expression" dxfId="1162" priority="255">
      <formula>$N117&lt;&gt;""</formula>
    </cfRule>
    <cfRule type="expression" dxfId="1161" priority="256">
      <formula>$G117=$J117</formula>
    </cfRule>
  </conditionalFormatting>
  <conditionalFormatting sqref="I115">
    <cfRule type="expression" dxfId="1160" priority="277">
      <formula>G115=""</formula>
    </cfRule>
    <cfRule type="expression" dxfId="1159" priority="278">
      <formula>G115="いいえ"</formula>
    </cfRule>
    <cfRule type="expression" dxfId="1158" priority="287">
      <formula>I115=""</formula>
    </cfRule>
  </conditionalFormatting>
  <conditionalFormatting sqref="L115">
    <cfRule type="expression" dxfId="1157" priority="273">
      <formula>J115=""</formula>
    </cfRule>
    <cfRule type="expression" dxfId="1156" priority="274">
      <formula>J115="いいえ"</formula>
    </cfRule>
    <cfRule type="expression" dxfId="1155" priority="276">
      <formula>L115=""</formula>
    </cfRule>
  </conditionalFormatting>
  <conditionalFormatting sqref="I118 L118">
    <cfRule type="expression" dxfId="1154" priority="252" stopIfTrue="1">
      <formula>G117=""</formula>
    </cfRule>
    <cfRule type="expression" dxfId="1153" priority="253" stopIfTrue="1">
      <formula>G117="いいえ"</formula>
    </cfRule>
    <cfRule type="expression" dxfId="1152" priority="275" stopIfTrue="1">
      <formula>I118=""</formula>
    </cfRule>
  </conditionalFormatting>
  <conditionalFormatting sqref="G120:M120">
    <cfRule type="expression" dxfId="1151" priority="251">
      <formula>G120=""</formula>
    </cfRule>
  </conditionalFormatting>
  <conditionalFormatting sqref="G125:G134 J125:J134 G136 G138 J136 J138">
    <cfRule type="expression" dxfId="1150" priority="250">
      <formula>G125=""</formula>
    </cfRule>
  </conditionalFormatting>
  <conditionalFormatting sqref="I125 L125">
    <cfRule type="expression" dxfId="1149" priority="247">
      <formula>G125=""</formula>
    </cfRule>
    <cfRule type="expression" dxfId="1148" priority="248">
      <formula>G125="いいえ"</formula>
    </cfRule>
    <cfRule type="expression" dxfId="1147" priority="249">
      <formula>I125=""</formula>
    </cfRule>
  </conditionalFormatting>
  <conditionalFormatting sqref="I126 L126">
    <cfRule type="expression" dxfId="1146" priority="244">
      <formula>G126="いいえ"</formula>
    </cfRule>
    <cfRule type="expression" dxfId="1145" priority="245">
      <formula>G126=""</formula>
    </cfRule>
    <cfRule type="expression" dxfId="1144" priority="246">
      <formula>I126=""</formula>
    </cfRule>
  </conditionalFormatting>
  <conditionalFormatting sqref="I127 L127">
    <cfRule type="expression" dxfId="1143" priority="241">
      <formula>G126=""</formula>
    </cfRule>
    <cfRule type="expression" dxfId="1142" priority="242">
      <formula>G126="いいえ"</formula>
    </cfRule>
    <cfRule type="expression" dxfId="1141" priority="243">
      <formula>I127=""</formula>
    </cfRule>
  </conditionalFormatting>
  <conditionalFormatting sqref="M125:N125">
    <cfRule type="expression" dxfId="1140" priority="238">
      <formula>$N125&lt;&gt;""</formula>
    </cfRule>
    <cfRule type="expression" dxfId="1139" priority="239">
      <formula>$J125="はい"</formula>
    </cfRule>
    <cfRule type="expression" dxfId="1138" priority="240">
      <formula>$G125=$J125</formula>
    </cfRule>
  </conditionalFormatting>
  <conditionalFormatting sqref="I128 L128 I130 L130">
    <cfRule type="expression" dxfId="1137" priority="235">
      <formula>G128=""</formula>
    </cfRule>
    <cfRule type="expression" dxfId="1136" priority="236">
      <formula>G128="いいえ"</formula>
    </cfRule>
    <cfRule type="expression" dxfId="1135" priority="237">
      <formula>I128=""</formula>
    </cfRule>
  </conditionalFormatting>
  <conditionalFormatting sqref="I129 L129 I131 L131">
    <cfRule type="expression" dxfId="1134" priority="232">
      <formula>G128=""</formula>
    </cfRule>
    <cfRule type="expression" dxfId="1133" priority="233">
      <formula>G128="いいえ"</formula>
    </cfRule>
    <cfRule type="expression" dxfId="1132" priority="234">
      <formula>I129=""</formula>
    </cfRule>
  </conditionalFormatting>
  <conditionalFormatting sqref="M126:N126">
    <cfRule type="expression" dxfId="1131" priority="229">
      <formula>$N126&lt;&gt;""</formula>
    </cfRule>
    <cfRule type="expression" dxfId="1130" priority="230">
      <formula>J126="はい"</formula>
    </cfRule>
    <cfRule type="expression" dxfId="1129" priority="231">
      <formula>G126=J126</formula>
    </cfRule>
  </conditionalFormatting>
  <conditionalFormatting sqref="M128:N128">
    <cfRule type="expression" dxfId="1128" priority="224">
      <formula>$G$28=""</formula>
    </cfRule>
  </conditionalFormatting>
  <conditionalFormatting sqref="M128:N128">
    <cfRule type="expression" dxfId="1127" priority="225">
      <formula>$N128&lt;&gt;""</formula>
    </cfRule>
    <cfRule type="expression" dxfId="1126" priority="226">
      <formula>J128="はい"</formula>
    </cfRule>
    <cfRule type="expression" dxfId="1125" priority="227">
      <formula>G128=J128</formula>
    </cfRule>
  </conditionalFormatting>
  <conditionalFormatting sqref="M130:N130">
    <cfRule type="expression" dxfId="1124" priority="220">
      <formula>$G$28=""</formula>
    </cfRule>
  </conditionalFormatting>
  <conditionalFormatting sqref="M130:N130">
    <cfRule type="expression" dxfId="1123" priority="221">
      <formula>$N130&lt;&gt;""</formula>
    </cfRule>
    <cfRule type="expression" dxfId="1122" priority="222">
      <formula>J130="はい"</formula>
    </cfRule>
    <cfRule type="expression" dxfId="1121" priority="223">
      <formula>G130=J130</formula>
    </cfRule>
  </conditionalFormatting>
  <conditionalFormatting sqref="I132:I133 L132:L133">
    <cfRule type="expression" dxfId="1120" priority="215">
      <formula>G132=""</formula>
    </cfRule>
    <cfRule type="expression" dxfId="1119" priority="216">
      <formula>G132="いいえ"</formula>
    </cfRule>
    <cfRule type="expression" dxfId="1118" priority="217">
      <formula>I132=""</formula>
    </cfRule>
  </conditionalFormatting>
  <conditionalFormatting sqref="M132:N133">
    <cfRule type="expression" dxfId="1117" priority="218">
      <formula>$J132="はい"</formula>
    </cfRule>
    <cfRule type="expression" dxfId="1116" priority="219">
      <formula>$N132&lt;&gt;""</formula>
    </cfRule>
    <cfRule type="expression" dxfId="1115" priority="228">
      <formula>$G132=$J132</formula>
    </cfRule>
  </conditionalFormatting>
  <conditionalFormatting sqref="I134 L134 I136 L136">
    <cfRule type="expression" dxfId="1114" priority="212">
      <formula>G134=""</formula>
    </cfRule>
    <cfRule type="expression" dxfId="1113" priority="213">
      <formula>G134="いいえ"</formula>
    </cfRule>
    <cfRule type="expression" dxfId="1112" priority="214">
      <formula>I134=""</formula>
    </cfRule>
  </conditionalFormatting>
  <conditionalFormatting sqref="I135 L135 I137 L137">
    <cfRule type="expression" dxfId="1111" priority="209">
      <formula>G134=""</formula>
    </cfRule>
    <cfRule type="expression" dxfId="1110" priority="210">
      <formula>G134="いいえ"</formula>
    </cfRule>
    <cfRule type="expression" dxfId="1109" priority="211">
      <formula>I135=""</formula>
    </cfRule>
  </conditionalFormatting>
  <conditionalFormatting sqref="M134:N134">
    <cfRule type="expression" dxfId="1108" priority="204">
      <formula>$G$28=""</formula>
    </cfRule>
  </conditionalFormatting>
  <conditionalFormatting sqref="M134:N134">
    <cfRule type="expression" dxfId="1107" priority="205">
      <formula>$N134&lt;&gt;""</formula>
    </cfRule>
    <cfRule type="expression" dxfId="1106" priority="206">
      <formula>J134="はい"</formula>
    </cfRule>
    <cfRule type="expression" dxfId="1105" priority="207">
      <formula>G134=J134</formula>
    </cfRule>
  </conditionalFormatting>
  <conditionalFormatting sqref="M136:N136">
    <cfRule type="expression" dxfId="1104" priority="200">
      <formula>$G$28=""</formula>
    </cfRule>
  </conditionalFormatting>
  <conditionalFormatting sqref="M136:N136">
    <cfRule type="expression" dxfId="1103" priority="201">
      <formula>$N136&lt;&gt;""</formula>
    </cfRule>
    <cfRule type="expression" dxfId="1102" priority="202">
      <formula>J136="はい"</formula>
    </cfRule>
    <cfRule type="expression" dxfId="1101" priority="203">
      <formula>G136=J136</formula>
    </cfRule>
  </conditionalFormatting>
  <conditionalFormatting sqref="M138:N138">
    <cfRule type="expression" dxfId="1100" priority="191">
      <formula>$J138="はい"</formula>
    </cfRule>
    <cfRule type="expression" dxfId="1099" priority="192">
      <formula>$N138&lt;&gt;""</formula>
    </cfRule>
    <cfRule type="expression" dxfId="1098" priority="193">
      <formula>$G138=$J138</formula>
    </cfRule>
  </conditionalFormatting>
  <conditionalFormatting sqref="I139">
    <cfRule type="expression" dxfId="1097" priority="188">
      <formula>G138=""</formula>
    </cfRule>
    <cfRule type="expression" dxfId="1096" priority="189">
      <formula>G138="いいえ"</formula>
    </cfRule>
    <cfRule type="expression" dxfId="1095" priority="190">
      <formula>I139=""</formula>
    </cfRule>
  </conditionalFormatting>
  <conditionalFormatting sqref="L139">
    <cfRule type="expression" dxfId="1094" priority="185">
      <formula>J138=""</formula>
    </cfRule>
    <cfRule type="expression" dxfId="1093" priority="186">
      <formula>J138="いいえ"</formula>
    </cfRule>
    <cfRule type="expression" dxfId="1092" priority="187">
      <formula>L139=""</formula>
    </cfRule>
  </conditionalFormatting>
  <conditionalFormatting sqref="J140 G140">
    <cfRule type="expression" dxfId="1091" priority="184">
      <formula>G140=""</formula>
    </cfRule>
  </conditionalFormatting>
  <conditionalFormatting sqref="I140">
    <cfRule type="expression" dxfId="1090" priority="181">
      <formula>G140=""</formula>
    </cfRule>
    <cfRule type="expression" dxfId="1089" priority="182">
      <formula>G140="いいえ"</formula>
    </cfRule>
    <cfRule type="expression" dxfId="1088" priority="183">
      <formula>I140=""</formula>
    </cfRule>
  </conditionalFormatting>
  <conditionalFormatting sqref="L140">
    <cfRule type="expression" dxfId="1087" priority="178">
      <formula>J140=""</formula>
    </cfRule>
    <cfRule type="expression" dxfId="1086" priority="179">
      <formula>J140="いいえ"</formula>
    </cfRule>
    <cfRule type="expression" dxfId="1085" priority="180">
      <formula>L140=""</formula>
    </cfRule>
  </conditionalFormatting>
  <conditionalFormatting sqref="M140:N140">
    <cfRule type="expression" dxfId="1084" priority="175">
      <formula>$J140="はい"</formula>
    </cfRule>
    <cfRule type="expression" dxfId="1083" priority="176">
      <formula>$N140&lt;&gt;""</formula>
    </cfRule>
    <cfRule type="expression" dxfId="1082" priority="177">
      <formula>$G140=$J140</formula>
    </cfRule>
  </conditionalFormatting>
  <conditionalFormatting sqref="I138">
    <cfRule type="expression" dxfId="1081" priority="198">
      <formula>G138=""</formula>
    </cfRule>
    <cfRule type="expression" dxfId="1080" priority="199">
      <formula>G138="いいえ"</formula>
    </cfRule>
    <cfRule type="expression" dxfId="1079" priority="208">
      <formula>I138=""</formula>
    </cfRule>
  </conditionalFormatting>
  <conditionalFormatting sqref="L138">
    <cfRule type="expression" dxfId="1078" priority="194">
      <formula>J138=""</formula>
    </cfRule>
    <cfRule type="expression" dxfId="1077" priority="195">
      <formula>J138="いいえ"</formula>
    </cfRule>
    <cfRule type="expression" dxfId="1076" priority="197">
      <formula>L138=""</formula>
    </cfRule>
  </conditionalFormatting>
  <conditionalFormatting sqref="I141 L141">
    <cfRule type="expression" dxfId="1075" priority="173" stopIfTrue="1">
      <formula>G140=""</formula>
    </cfRule>
    <cfRule type="expression" dxfId="1074" priority="174" stopIfTrue="1">
      <formula>G140="いいえ"</formula>
    </cfRule>
    <cfRule type="expression" dxfId="1073" priority="196" stopIfTrue="1">
      <formula>I141=""</formula>
    </cfRule>
  </conditionalFormatting>
  <conditionalFormatting sqref="G143:M143">
    <cfRule type="expression" dxfId="1072" priority="172">
      <formula>G143=""</formula>
    </cfRule>
  </conditionalFormatting>
  <conditionalFormatting sqref="G148:G157 J148:J157 G159 G161 J159 J161">
    <cfRule type="expression" dxfId="1071" priority="171">
      <formula>G148=""</formula>
    </cfRule>
  </conditionalFormatting>
  <conditionalFormatting sqref="I148 L148">
    <cfRule type="expression" dxfId="1070" priority="168">
      <formula>G148=""</formula>
    </cfRule>
    <cfRule type="expression" dxfId="1069" priority="169">
      <formula>G148="いいえ"</formula>
    </cfRule>
    <cfRule type="expression" dxfId="1068" priority="170">
      <formula>I148=""</formula>
    </cfRule>
  </conditionalFormatting>
  <conditionalFormatting sqref="I149 L149">
    <cfRule type="expression" dxfId="1067" priority="165">
      <formula>G149="いいえ"</formula>
    </cfRule>
    <cfRule type="expression" dxfId="1066" priority="166">
      <formula>G149=""</formula>
    </cfRule>
    <cfRule type="expression" dxfId="1065" priority="167">
      <formula>I149=""</formula>
    </cfRule>
  </conditionalFormatting>
  <conditionalFormatting sqref="I150 L150">
    <cfRule type="expression" dxfId="1064" priority="162">
      <formula>G149=""</formula>
    </cfRule>
    <cfRule type="expression" dxfId="1063" priority="163">
      <formula>G149="いいえ"</formula>
    </cfRule>
    <cfRule type="expression" dxfId="1062" priority="164">
      <formula>I150=""</formula>
    </cfRule>
  </conditionalFormatting>
  <conditionalFormatting sqref="M148:N148">
    <cfRule type="expression" dxfId="1061" priority="159">
      <formula>$N148&lt;&gt;""</formula>
    </cfRule>
    <cfRule type="expression" dxfId="1060" priority="160">
      <formula>$J148="はい"</formula>
    </cfRule>
    <cfRule type="expression" dxfId="1059" priority="161">
      <formula>$G148=$J148</formula>
    </cfRule>
  </conditionalFormatting>
  <conditionalFormatting sqref="I151 L151 I153 L153">
    <cfRule type="expression" dxfId="1058" priority="156">
      <formula>G151=""</formula>
    </cfRule>
    <cfRule type="expression" dxfId="1057" priority="157">
      <formula>G151="いいえ"</formula>
    </cfRule>
    <cfRule type="expression" dxfId="1056" priority="158">
      <formula>I151=""</formula>
    </cfRule>
  </conditionalFormatting>
  <conditionalFormatting sqref="I152 L152 I154 L154">
    <cfRule type="expression" dxfId="1055" priority="153">
      <formula>G151=""</formula>
    </cfRule>
    <cfRule type="expression" dxfId="1054" priority="154">
      <formula>G151="いいえ"</formula>
    </cfRule>
    <cfRule type="expression" dxfId="1053" priority="155">
      <formula>I152=""</formula>
    </cfRule>
  </conditionalFormatting>
  <conditionalFormatting sqref="M149:N149">
    <cfRule type="expression" dxfId="1052" priority="150">
      <formula>$N149&lt;&gt;""</formula>
    </cfRule>
    <cfRule type="expression" dxfId="1051" priority="151">
      <formula>J149="はい"</formula>
    </cfRule>
    <cfRule type="expression" dxfId="1050" priority="152">
      <formula>G149=J149</formula>
    </cfRule>
  </conditionalFormatting>
  <conditionalFormatting sqref="M151:N151">
    <cfRule type="expression" dxfId="1049" priority="145">
      <formula>$G$28=""</formula>
    </cfRule>
  </conditionalFormatting>
  <conditionalFormatting sqref="M151:N151">
    <cfRule type="expression" dxfId="1048" priority="146">
      <formula>$N151&lt;&gt;""</formula>
    </cfRule>
    <cfRule type="expression" dxfId="1047" priority="147">
      <formula>J151="はい"</formula>
    </cfRule>
    <cfRule type="expression" dxfId="1046" priority="148">
      <formula>G151=J151</formula>
    </cfRule>
  </conditionalFormatting>
  <conditionalFormatting sqref="M153:N153">
    <cfRule type="expression" dxfId="1045" priority="141">
      <formula>$G$28=""</formula>
    </cfRule>
  </conditionalFormatting>
  <conditionalFormatting sqref="M153:N153">
    <cfRule type="expression" dxfId="1044" priority="142">
      <formula>$N153&lt;&gt;""</formula>
    </cfRule>
    <cfRule type="expression" dxfId="1043" priority="143">
      <formula>J153="はい"</formula>
    </cfRule>
    <cfRule type="expression" dxfId="1042" priority="144">
      <formula>G153=J153</formula>
    </cfRule>
  </conditionalFormatting>
  <conditionalFormatting sqref="I155:I156 L155:L156">
    <cfRule type="expression" dxfId="1041" priority="136">
      <formula>G155=""</formula>
    </cfRule>
    <cfRule type="expression" dxfId="1040" priority="137">
      <formula>G155="いいえ"</formula>
    </cfRule>
    <cfRule type="expression" dxfId="1039" priority="138">
      <formula>I155=""</formula>
    </cfRule>
  </conditionalFormatting>
  <conditionalFormatting sqref="M155:N156">
    <cfRule type="expression" dxfId="1038" priority="139">
      <formula>$J155="はい"</formula>
    </cfRule>
    <cfRule type="expression" dxfId="1037" priority="140">
      <formula>$N155&lt;&gt;""</formula>
    </cfRule>
    <cfRule type="expression" dxfId="1036" priority="149">
      <formula>$G155=$J155</formula>
    </cfRule>
  </conditionalFormatting>
  <conditionalFormatting sqref="I157 L157 I159 L159">
    <cfRule type="expression" dxfId="1035" priority="133">
      <formula>G157=""</formula>
    </cfRule>
    <cfRule type="expression" dxfId="1034" priority="134">
      <formula>G157="いいえ"</formula>
    </cfRule>
    <cfRule type="expression" dxfId="1033" priority="135">
      <formula>I157=""</formula>
    </cfRule>
  </conditionalFormatting>
  <conditionalFormatting sqref="I158 L158 I160 L160">
    <cfRule type="expression" dxfId="1032" priority="130">
      <formula>G157=""</formula>
    </cfRule>
    <cfRule type="expression" dxfId="1031" priority="131">
      <formula>G157="いいえ"</formula>
    </cfRule>
    <cfRule type="expression" dxfId="1030" priority="132">
      <formula>I158=""</formula>
    </cfRule>
  </conditionalFormatting>
  <conditionalFormatting sqref="M157:N157">
    <cfRule type="expression" dxfId="1029" priority="125">
      <formula>$G$28=""</formula>
    </cfRule>
  </conditionalFormatting>
  <conditionalFormatting sqref="M157:N157">
    <cfRule type="expression" dxfId="1028" priority="126">
      <formula>$N157&lt;&gt;""</formula>
    </cfRule>
    <cfRule type="expression" dxfId="1027" priority="127">
      <formula>J157="はい"</formula>
    </cfRule>
    <cfRule type="expression" dxfId="1026" priority="128">
      <formula>G157=J157</formula>
    </cfRule>
  </conditionalFormatting>
  <conditionalFormatting sqref="M159:N159">
    <cfRule type="expression" dxfId="1025" priority="121">
      <formula>$G$28=""</formula>
    </cfRule>
  </conditionalFormatting>
  <conditionalFormatting sqref="M159:N159">
    <cfRule type="expression" dxfId="1024" priority="122">
      <formula>$N159&lt;&gt;""</formula>
    </cfRule>
    <cfRule type="expression" dxfId="1023" priority="123">
      <formula>J159="はい"</formula>
    </cfRule>
    <cfRule type="expression" dxfId="1022" priority="124">
      <formula>G159=J159</formula>
    </cfRule>
  </conditionalFormatting>
  <conditionalFormatting sqref="M161:N161">
    <cfRule type="expression" dxfId="1021" priority="112">
      <formula>$J161="はい"</formula>
    </cfRule>
    <cfRule type="expression" dxfId="1020" priority="113">
      <formula>$N161&lt;&gt;""</formula>
    </cfRule>
    <cfRule type="expression" dxfId="1019" priority="114">
      <formula>$G161=$J161</formula>
    </cfRule>
  </conditionalFormatting>
  <conditionalFormatting sqref="I162">
    <cfRule type="expression" dxfId="1018" priority="109">
      <formula>G161=""</formula>
    </cfRule>
    <cfRule type="expression" dxfId="1017" priority="110">
      <formula>G161="いいえ"</formula>
    </cfRule>
    <cfRule type="expression" dxfId="1016" priority="111">
      <formula>I162=""</formula>
    </cfRule>
  </conditionalFormatting>
  <conditionalFormatting sqref="L162">
    <cfRule type="expression" dxfId="1015" priority="106">
      <formula>J161=""</formula>
    </cfRule>
    <cfRule type="expression" dxfId="1014" priority="107">
      <formula>J161="いいえ"</formula>
    </cfRule>
    <cfRule type="expression" dxfId="1013" priority="108">
      <formula>L162=""</formula>
    </cfRule>
  </conditionalFormatting>
  <conditionalFormatting sqref="J163 G163">
    <cfRule type="expression" dxfId="1012" priority="105">
      <formula>G163=""</formula>
    </cfRule>
  </conditionalFormatting>
  <conditionalFormatting sqref="I163">
    <cfRule type="expression" dxfId="1011" priority="102">
      <formula>G163=""</formula>
    </cfRule>
    <cfRule type="expression" dxfId="1010" priority="103">
      <formula>G163="いいえ"</formula>
    </cfRule>
    <cfRule type="expression" dxfId="1009" priority="104">
      <formula>I163=""</formula>
    </cfRule>
  </conditionalFormatting>
  <conditionalFormatting sqref="L163">
    <cfRule type="expression" dxfId="1008" priority="99">
      <formula>J163=""</formula>
    </cfRule>
    <cfRule type="expression" dxfId="1007" priority="100">
      <formula>J163="いいえ"</formula>
    </cfRule>
    <cfRule type="expression" dxfId="1006" priority="101">
      <formula>L163=""</formula>
    </cfRule>
  </conditionalFormatting>
  <conditionalFormatting sqref="M163:N163">
    <cfRule type="expression" dxfId="1005" priority="96">
      <formula>$J163="はい"</formula>
    </cfRule>
    <cfRule type="expression" dxfId="1004" priority="97">
      <formula>$N163&lt;&gt;""</formula>
    </cfRule>
    <cfRule type="expression" dxfId="1003" priority="98">
      <formula>$G163=$J163</formula>
    </cfRule>
  </conditionalFormatting>
  <conditionalFormatting sqref="I161">
    <cfRule type="expression" dxfId="1002" priority="119">
      <formula>G161=""</formula>
    </cfRule>
    <cfRule type="expression" dxfId="1001" priority="120">
      <formula>G161="いいえ"</formula>
    </cfRule>
    <cfRule type="expression" dxfId="1000" priority="129">
      <formula>I161=""</formula>
    </cfRule>
  </conditionalFormatting>
  <conditionalFormatting sqref="L161">
    <cfRule type="expression" dxfId="999" priority="115">
      <formula>J161=""</formula>
    </cfRule>
    <cfRule type="expression" dxfId="998" priority="116">
      <formula>J161="いいえ"</formula>
    </cfRule>
    <cfRule type="expression" dxfId="997" priority="118">
      <formula>L161=""</formula>
    </cfRule>
  </conditionalFormatting>
  <conditionalFormatting sqref="I164 L164">
    <cfRule type="expression" dxfId="996" priority="94" stopIfTrue="1">
      <formula>G163=""</formula>
    </cfRule>
    <cfRule type="expression" dxfId="995" priority="95" stopIfTrue="1">
      <formula>G163="いいえ"</formula>
    </cfRule>
    <cfRule type="expression" dxfId="994" priority="117" stopIfTrue="1">
      <formula>I164=""</formula>
    </cfRule>
  </conditionalFormatting>
  <conditionalFormatting sqref="G166:M166">
    <cfRule type="expression" dxfId="993" priority="93">
      <formula>G166=""</formula>
    </cfRule>
  </conditionalFormatting>
  <conditionalFormatting sqref="G171:G180 J171:J180 G182 G184 J182 J184">
    <cfRule type="expression" dxfId="992" priority="92">
      <formula>G171=""</formula>
    </cfRule>
  </conditionalFormatting>
  <conditionalFormatting sqref="I171 L171">
    <cfRule type="expression" dxfId="991" priority="89">
      <formula>G171=""</formula>
    </cfRule>
    <cfRule type="expression" dxfId="990" priority="90">
      <formula>G171="いいえ"</formula>
    </cfRule>
    <cfRule type="expression" dxfId="989" priority="91">
      <formula>I171=""</formula>
    </cfRule>
  </conditionalFormatting>
  <conditionalFormatting sqref="I172 L172">
    <cfRule type="expression" dxfId="988" priority="86">
      <formula>G172="いいえ"</formula>
    </cfRule>
    <cfRule type="expression" dxfId="987" priority="87">
      <formula>G172=""</formula>
    </cfRule>
    <cfRule type="expression" dxfId="986" priority="88">
      <formula>I172=""</formula>
    </cfRule>
  </conditionalFormatting>
  <conditionalFormatting sqref="I173 L173">
    <cfRule type="expression" dxfId="985" priority="83">
      <formula>G172=""</formula>
    </cfRule>
    <cfRule type="expression" dxfId="984" priority="84">
      <formula>G172="いいえ"</formula>
    </cfRule>
    <cfRule type="expression" dxfId="983" priority="85">
      <formula>I173=""</formula>
    </cfRule>
  </conditionalFormatting>
  <conditionalFormatting sqref="M171:N171">
    <cfRule type="expression" dxfId="982" priority="80">
      <formula>$N171&lt;&gt;""</formula>
    </cfRule>
    <cfRule type="expression" dxfId="981" priority="81">
      <formula>$J171="はい"</formula>
    </cfRule>
    <cfRule type="expression" dxfId="980" priority="82">
      <formula>$G171=$J171</formula>
    </cfRule>
  </conditionalFormatting>
  <conditionalFormatting sqref="I174 L174 I176 L176">
    <cfRule type="expression" dxfId="979" priority="77">
      <formula>G174=""</formula>
    </cfRule>
    <cfRule type="expression" dxfId="978" priority="78">
      <formula>G174="いいえ"</formula>
    </cfRule>
    <cfRule type="expression" dxfId="977" priority="79">
      <formula>I174=""</formula>
    </cfRule>
  </conditionalFormatting>
  <conditionalFormatting sqref="I175 L175 I177 L177">
    <cfRule type="expression" dxfId="976" priority="74">
      <formula>G174=""</formula>
    </cfRule>
    <cfRule type="expression" dxfId="975" priority="75">
      <formula>G174="いいえ"</formula>
    </cfRule>
    <cfRule type="expression" dxfId="974" priority="76">
      <formula>I175=""</formula>
    </cfRule>
  </conditionalFormatting>
  <conditionalFormatting sqref="M172:N172">
    <cfRule type="expression" dxfId="973" priority="71">
      <formula>$N172&lt;&gt;""</formula>
    </cfRule>
    <cfRule type="expression" dxfId="972" priority="72">
      <formula>J172="はい"</formula>
    </cfRule>
    <cfRule type="expression" dxfId="971" priority="73">
      <formula>G172=J172</formula>
    </cfRule>
  </conditionalFormatting>
  <conditionalFormatting sqref="M174:N174">
    <cfRule type="expression" dxfId="970" priority="66">
      <formula>$G$28=""</formula>
    </cfRule>
  </conditionalFormatting>
  <conditionalFormatting sqref="M174:N174">
    <cfRule type="expression" dxfId="969" priority="67">
      <formula>$N174&lt;&gt;""</formula>
    </cfRule>
    <cfRule type="expression" dxfId="968" priority="68">
      <formula>J174="はい"</formula>
    </cfRule>
    <cfRule type="expression" dxfId="967" priority="69">
      <formula>G174=J174</formula>
    </cfRule>
  </conditionalFormatting>
  <conditionalFormatting sqref="M176:N176">
    <cfRule type="expression" dxfId="966" priority="62">
      <formula>$G$28=""</formula>
    </cfRule>
  </conditionalFormatting>
  <conditionalFormatting sqref="M176:N176">
    <cfRule type="expression" dxfId="965" priority="63">
      <formula>$N176&lt;&gt;""</formula>
    </cfRule>
    <cfRule type="expression" dxfId="964" priority="64">
      <formula>J176="はい"</formula>
    </cfRule>
    <cfRule type="expression" dxfId="963" priority="65">
      <formula>G176=J176</formula>
    </cfRule>
  </conditionalFormatting>
  <conditionalFormatting sqref="I178:I179 L178:L179">
    <cfRule type="expression" dxfId="962" priority="57">
      <formula>G178=""</formula>
    </cfRule>
    <cfRule type="expression" dxfId="961" priority="58">
      <formula>G178="いいえ"</formula>
    </cfRule>
    <cfRule type="expression" dxfId="960" priority="59">
      <formula>I178=""</formula>
    </cfRule>
  </conditionalFormatting>
  <conditionalFormatting sqref="M178:N179">
    <cfRule type="expression" dxfId="959" priority="60">
      <formula>$J178="はい"</formula>
    </cfRule>
    <cfRule type="expression" dxfId="958" priority="61">
      <formula>$N178&lt;&gt;""</formula>
    </cfRule>
    <cfRule type="expression" dxfId="957" priority="70">
      <formula>$G178=$J178</formula>
    </cfRule>
  </conditionalFormatting>
  <conditionalFormatting sqref="I180 L180 I182 L182">
    <cfRule type="expression" dxfId="956" priority="54">
      <formula>G180=""</formula>
    </cfRule>
    <cfRule type="expression" dxfId="955" priority="55">
      <formula>G180="いいえ"</formula>
    </cfRule>
    <cfRule type="expression" dxfId="954" priority="56">
      <formula>I180=""</formula>
    </cfRule>
  </conditionalFormatting>
  <conditionalFormatting sqref="I181 L181 I183 L183">
    <cfRule type="expression" dxfId="953" priority="51">
      <formula>G180=""</formula>
    </cfRule>
    <cfRule type="expression" dxfId="952" priority="52">
      <formula>G180="いいえ"</formula>
    </cfRule>
    <cfRule type="expression" dxfId="951" priority="53">
      <formula>I181=""</formula>
    </cfRule>
  </conditionalFormatting>
  <conditionalFormatting sqref="M180:N180">
    <cfRule type="expression" dxfId="950" priority="46">
      <formula>$G$28=""</formula>
    </cfRule>
  </conditionalFormatting>
  <conditionalFormatting sqref="M180:N180">
    <cfRule type="expression" dxfId="949" priority="47">
      <formula>$N180&lt;&gt;""</formula>
    </cfRule>
    <cfRule type="expression" dxfId="948" priority="48">
      <formula>J180="はい"</formula>
    </cfRule>
    <cfRule type="expression" dxfId="947" priority="49">
      <formula>G180=J180</formula>
    </cfRule>
  </conditionalFormatting>
  <conditionalFormatting sqref="M182:N182">
    <cfRule type="expression" dxfId="946" priority="42">
      <formula>$G$28=""</formula>
    </cfRule>
  </conditionalFormatting>
  <conditionalFormatting sqref="M182:N182">
    <cfRule type="expression" dxfId="945" priority="43">
      <formula>$N182&lt;&gt;""</formula>
    </cfRule>
    <cfRule type="expression" dxfId="944" priority="44">
      <formula>J182="はい"</formula>
    </cfRule>
    <cfRule type="expression" dxfId="943" priority="45">
      <formula>G182=J182</formula>
    </cfRule>
  </conditionalFormatting>
  <conditionalFormatting sqref="M184:N184">
    <cfRule type="expression" dxfId="942" priority="33">
      <formula>$J184="はい"</formula>
    </cfRule>
    <cfRule type="expression" dxfId="941" priority="34">
      <formula>$N184&lt;&gt;""</formula>
    </cfRule>
    <cfRule type="expression" dxfId="940" priority="35">
      <formula>$G184=$J184</formula>
    </cfRule>
  </conditionalFormatting>
  <conditionalFormatting sqref="I185">
    <cfRule type="expression" dxfId="939" priority="30">
      <formula>G184=""</formula>
    </cfRule>
    <cfRule type="expression" dxfId="938" priority="31">
      <formula>G184="いいえ"</formula>
    </cfRule>
    <cfRule type="expression" dxfId="937" priority="32">
      <formula>I185=""</formula>
    </cfRule>
  </conditionalFormatting>
  <conditionalFormatting sqref="L185">
    <cfRule type="expression" dxfId="936" priority="27">
      <formula>J184=""</formula>
    </cfRule>
    <cfRule type="expression" dxfId="935" priority="28">
      <formula>J184="いいえ"</formula>
    </cfRule>
    <cfRule type="expression" dxfId="934" priority="29">
      <formula>L185=""</formula>
    </cfRule>
  </conditionalFormatting>
  <conditionalFormatting sqref="J186 G186">
    <cfRule type="expression" dxfId="933" priority="26">
      <formula>G186=""</formula>
    </cfRule>
  </conditionalFormatting>
  <conditionalFormatting sqref="I186">
    <cfRule type="expression" dxfId="932" priority="23">
      <formula>G186=""</formula>
    </cfRule>
    <cfRule type="expression" dxfId="931" priority="24">
      <formula>G186="いいえ"</formula>
    </cfRule>
    <cfRule type="expression" dxfId="930" priority="25">
      <formula>I186=""</formula>
    </cfRule>
  </conditionalFormatting>
  <conditionalFormatting sqref="L186">
    <cfRule type="expression" dxfId="929" priority="20">
      <formula>J186=""</formula>
    </cfRule>
    <cfRule type="expression" dxfId="928" priority="21">
      <formula>J186="いいえ"</formula>
    </cfRule>
    <cfRule type="expression" dxfId="927" priority="22">
      <formula>L186=""</formula>
    </cfRule>
  </conditionalFormatting>
  <conditionalFormatting sqref="M186:N186">
    <cfRule type="expression" dxfId="926" priority="17">
      <formula>$J186="はい"</formula>
    </cfRule>
    <cfRule type="expression" dxfId="925" priority="18">
      <formula>$N186&lt;&gt;""</formula>
    </cfRule>
    <cfRule type="expression" dxfId="924" priority="19">
      <formula>$G186=$J186</formula>
    </cfRule>
  </conditionalFormatting>
  <conditionalFormatting sqref="I184">
    <cfRule type="expression" dxfId="923" priority="40">
      <formula>G184=""</formula>
    </cfRule>
    <cfRule type="expression" dxfId="922" priority="41">
      <formula>G184="いいえ"</formula>
    </cfRule>
    <cfRule type="expression" dxfId="921" priority="50">
      <formula>I184=""</formula>
    </cfRule>
  </conditionalFormatting>
  <conditionalFormatting sqref="L184">
    <cfRule type="expression" dxfId="920" priority="36">
      <formula>J184=""</formula>
    </cfRule>
    <cfRule type="expression" dxfId="919" priority="37">
      <formula>J184="いいえ"</formula>
    </cfRule>
    <cfRule type="expression" dxfId="918" priority="39">
      <formula>L184=""</formula>
    </cfRule>
  </conditionalFormatting>
  <conditionalFormatting sqref="I187 L187">
    <cfRule type="expression" dxfId="917" priority="15" stopIfTrue="1">
      <formula>G186=""</formula>
    </cfRule>
    <cfRule type="expression" dxfId="916" priority="16" stopIfTrue="1">
      <formula>G186="いいえ"</formula>
    </cfRule>
    <cfRule type="expression" dxfId="915" priority="38" stopIfTrue="1">
      <formula>I187=""</formula>
    </cfRule>
  </conditionalFormatting>
  <conditionalFormatting sqref="G56:N72">
    <cfRule type="expression" dxfId="914" priority="14" stopIfTrue="1">
      <formula>$G$51=""</formula>
    </cfRule>
  </conditionalFormatting>
  <conditionalFormatting sqref="G79:N95">
    <cfRule type="expression" dxfId="913" priority="13" stopIfTrue="1">
      <formula>$G$74=""</formula>
    </cfRule>
  </conditionalFormatting>
  <conditionalFormatting sqref="G102:N118">
    <cfRule type="expression" dxfId="912" priority="12" stopIfTrue="1">
      <formula>$G$97=""</formula>
    </cfRule>
  </conditionalFormatting>
  <conditionalFormatting sqref="G125:N141">
    <cfRule type="expression" dxfId="911" priority="11" stopIfTrue="1">
      <formula>$G$120=""</formula>
    </cfRule>
  </conditionalFormatting>
  <conditionalFormatting sqref="G148:N164">
    <cfRule type="expression" dxfId="910" priority="10" stopIfTrue="1">
      <formula>$G$143=""</formula>
    </cfRule>
  </conditionalFormatting>
  <conditionalFormatting sqref="G171:N187">
    <cfRule type="expression" dxfId="909" priority="9" stopIfTrue="1">
      <formula>$G$166=""</formula>
    </cfRule>
  </conditionalFormatting>
  <conditionalFormatting sqref="H10:H17">
    <cfRule type="expression" dxfId="908" priority="7">
      <formula>H10=""</formula>
    </cfRule>
  </conditionalFormatting>
  <conditionalFormatting sqref="G19:M25">
    <cfRule type="expression" dxfId="907" priority="6" stopIfTrue="1">
      <formula>G19&lt;&gt;""</formula>
    </cfRule>
  </conditionalFormatting>
  <conditionalFormatting sqref="M6">
    <cfRule type="expression" dxfId="906" priority="5" stopIfTrue="1">
      <formula>$M$6=""</formula>
    </cfRule>
  </conditionalFormatting>
  <conditionalFormatting sqref="F10:F17">
    <cfRule type="expression" dxfId="905" priority="2">
      <formula>F10=""</formula>
    </cfRule>
  </conditionalFormatting>
  <conditionalFormatting sqref="C10:C17">
    <cfRule type="expression" dxfId="904" priority="1">
      <formula>C10=""</formula>
    </cfRule>
  </conditionalFormatting>
  <dataValidations count="9">
    <dataValidation type="list" allowBlank="1" showInputMessage="1" sqref="M6" xr:uid="{48679C55-528D-445B-8830-196AC8233FFE}">
      <formula1>"統括管理者,研究責任医師"</formula1>
    </dataValidation>
    <dataValidation type="whole" operator="greaterThanOrEqual" allowBlank="1" showInputMessage="1" showErrorMessage="1" error="半角数字で入力してください。_x000a_1,000,000円未満は｢いいえ｣となるため、入力不要です。" sqref="I177 I39 I60 I62 I83 I85 I106 I108 I129 I131 I152 I154 I175 I37 L37 L39 L60 L62 L83 L85 L108 L106 L129 L131 L152 L154 L175 L177" xr:uid="{94BC224A-1B82-493C-B6E4-231E09CF5AAC}">
      <formula1>1000000</formula1>
    </dataValidation>
    <dataValidation type="list" allowBlank="1" showInputMessage="1" showErrorMessage="1" sqref="L58 L81 L104 L127 I150 L173 I173 L150 I127 I104 I81 I58 I35 L35" xr:uid="{A02C15A2-D99A-4B14-A3DC-6C2C418EF4DE}">
      <formula1>"有,無"</formula1>
    </dataValidation>
    <dataValidation type="whole" operator="greaterThan" allowBlank="1" showInputMessage="1" showErrorMessage="1" error="半角数字で入力してください。_x000a_2,000,000円を超えていないので、｢いいえ｣となるため、入力不要です。" sqref="I171 I56 I79 I102 I125 I148 I33 L33 L56 L79 L102 L125 L148 L171" xr:uid="{687356C4-2853-4B05-B349-1446B30B12DB}">
      <formula1>2000000</formula1>
    </dataValidation>
    <dataValidation type="list" allowBlank="1" showInputMessage="1" showErrorMessage="1" sqref="L40:L41 I40:I41 I63:I64 L63:L64 I86:I87 L86:L87 I109:I110 L109:L110 I132:I133 L132:L133 I155:I156 L155:L156 I178:I179 L178:L179" xr:uid="{D9A87180-8C1F-4636-946A-7188C510EE76}">
      <formula1>"代表取締役,取締役,合同会社の代表者等代表権限を有するもの,監査役"</formula1>
    </dataValidation>
    <dataValidation allowBlank="1" showInputMessage="1" sqref="I36 L36 I38 L38 I128 L128 I130 I59 L59 I61 L61 L174 L176 I176 I82 L82 I84 L84 L151 I174 I151 I105 L105 I107 L107 I153 L130 L153" xr:uid="{D44BCE4E-3EC7-4BD7-AB96-177FB81DE5B1}"/>
    <dataValidation type="list" allowBlank="1" showInputMessage="1" showErrorMessage="1" sqref="G48 G33:G46 J33:J46 I46 L46 I48:J48 L48 G71 G56:G69 J56:J69 I69 L69 I71:J71 L71 G94 G79:G92 J79:J92 I92 L92 I94:J94 L94 G117 G102:G115 J102:J115 I115 L115 I117:J117 L117 G140 G125:G138 J125:J138 I138 L138 I140:J140 L140 G163 G148:G161 J148:J161 I161 L161 I163:J163 L163 G186 G171:G184 J171:J184 I184 L184 I186:J186 L186" xr:uid="{F0AC6F2D-6ABF-40B1-865E-FBE6268FD1D8}">
      <formula1>"はい,いいえ"</formula1>
    </dataValidation>
    <dataValidation type="list" allowBlank="1" showInputMessage="1" sqref="I42 L42 I44 L44 I65 L65 I67 L67 I88 L88 I90 L90 I111 L111 I113 L113 I134 L134 I136 L136 I157 L157 I159 L159 I180 L180 I182 L182" xr:uid="{B180B8B6-9409-46C5-B3F3-8445308F5C64}">
      <formula1>"はい,いいえ"</formula1>
    </dataValidation>
    <dataValidation type="list" allowBlank="1" showInputMessage="1" showErrorMessage="1" sqref="F10:G17 C10:C17" xr:uid="{4D3BE979-CF70-4650-B350-F60C0B5CF82F}">
      <formula1>"統括管理者,研究責任医師,研究分担医師,統計解析担当責任者,利益を得ることが明白な者,医学に関する知識に基づく必要な助言を求めることができる者"</formula1>
    </dataValidation>
  </dataValidations>
  <printOptions horizontalCentered="1"/>
  <pageMargins left="0" right="0" top="0.55118110236220474" bottom="0.19685039370078741" header="0.31496062992125984" footer="0.31496062992125984"/>
  <pageSetup paperSize="8" scale="47" fitToHeight="0" orientation="portrait" r:id="rId1"/>
  <headerFooter>
    <oddFooter>&amp;R&amp;P/&amp;N</oddFooter>
  </headerFooter>
  <rowBreaks count="3" manualBreakCount="3">
    <brk id="50" max="16383" man="1"/>
    <brk id="96" max="16383" man="1"/>
    <brk id="142" max="16383" man="1"/>
  </rowBreaks>
  <ignoredErrors>
    <ignoredError sqref="J23:M23 J19:M19 J20:M22 H19:I19 G20:I23 G19"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05B62-FBA1-40CF-AA5E-EF6397BA9D45}">
  <sheetPr codeName="Sheet11">
    <tabColor rgb="FF92D050"/>
  </sheetPr>
  <dimension ref="C1:N180"/>
  <sheetViews>
    <sheetView showGridLines="0" view="pageBreakPreview" topLeftCell="F1" zoomScale="60" zoomScaleNormal="71" zoomScalePageLayoutView="71" workbookViewId="0">
      <selection activeCell="M5" sqref="M5"/>
    </sheetView>
  </sheetViews>
  <sheetFormatPr defaultColWidth="8.875" defaultRowHeight="18.75"/>
  <cols>
    <col min="1" max="1" customWidth="true" style="42" width="2.0"/>
    <col min="2" max="2" customWidth="true" style="42" width="2.125"/>
    <col min="3" max="4" customWidth="true" style="44" width="26.125"/>
    <col min="5" max="5" customWidth="true" style="44" width="21.375"/>
    <col min="6" max="6" customWidth="true" style="44" width="21.875"/>
    <col min="7" max="7" customWidth="true" style="44" width="9.5"/>
    <col min="8" max="8" customWidth="true" style="44" width="16.375"/>
    <col min="9" max="9" customWidth="true" style="43" width="24.0"/>
    <col min="10" max="10" customWidth="true" style="43" width="9.5"/>
    <col min="11" max="11" customWidth="true" style="43" width="16.375"/>
    <col min="12" max="12" customWidth="true" style="43" width="24.375"/>
    <col min="13" max="13" customWidth="true" style="43" width="70.75"/>
    <col min="14" max="14" customWidth="true" style="42" width="10.625"/>
    <col min="15" max="16384" style="42" width="8.875"/>
  </cols>
  <sheetData>
    <row r="1" spans="3:14" ht="49.5" customHeight="1">
      <c r="C1" s="216"/>
      <c r="D1" s="216"/>
      <c r="E1" s="216"/>
      <c r="F1" s="336" t="s">
        <v>230</v>
      </c>
      <c r="G1" s="336"/>
      <c r="H1" s="336"/>
      <c r="I1" s="336"/>
      <c r="J1" s="336"/>
      <c r="K1" s="336"/>
      <c r="L1" s="336"/>
      <c r="M1" s="217" t="s">
        <v>242</v>
      </c>
      <c r="N1" s="216"/>
    </row>
    <row r="2" spans="3:14" ht="42.75" customHeight="1">
      <c r="C2" s="218" t="s">
        <v>62</v>
      </c>
      <c r="D2" s="219"/>
      <c r="E2" s="220"/>
      <c r="F2" s="220"/>
      <c r="G2" s="220"/>
      <c r="H2" s="220"/>
      <c r="I2" s="220"/>
      <c r="J2" s="220"/>
      <c r="K2" s="220"/>
      <c r="L2" s="220"/>
      <c r="M2" s="217"/>
      <c r="N2" s="220"/>
    </row>
    <row r="3" spans="3:14" ht="42.75" customHeight="1">
      <c r="C3" s="46" t="s">
        <v>63</v>
      </c>
      <c r="D3" s="46"/>
      <c r="E3" s="221"/>
      <c r="F3" s="221"/>
      <c r="G3" s="221"/>
      <c r="H3" s="221"/>
      <c r="I3" s="221"/>
      <c r="J3" s="221"/>
      <c r="K3" s="221"/>
      <c r="L3" s="221"/>
      <c r="M3" s="221"/>
      <c r="N3" s="222"/>
    </row>
    <row r="4" spans="3:14" ht="36.75" customHeight="1">
      <c r="C4" s="223"/>
      <c r="D4" s="223"/>
      <c r="E4" s="223"/>
      <c r="F4" s="223"/>
      <c r="G4" s="223"/>
    </row>
    <row r="5" spans="3:14" ht="36.75" customHeight="1">
      <c r="C5" s="223"/>
      <c r="D5" s="223"/>
      <c r="E5" s="223"/>
      <c r="F5" s="223"/>
      <c r="G5" s="223"/>
      <c r="K5" s="337" t="s">
        <v>231</v>
      </c>
      <c r="L5" s="338"/>
      <c r="M5" s="261"/>
    </row>
    <row r="6" spans="3:14" ht="36.75" customHeight="1">
      <c r="C6" s="223"/>
      <c r="D6" s="223"/>
      <c r="E6" s="223"/>
      <c r="F6" s="223"/>
      <c r="G6" s="223"/>
      <c r="K6" s="337" t="s">
        <v>232</v>
      </c>
      <c r="L6" s="419"/>
      <c r="M6" s="262"/>
    </row>
    <row r="7" spans="3:14" ht="36.75" customHeight="1">
      <c r="C7" s="339" t="s">
        <v>138</v>
      </c>
      <c r="D7" s="341" t="str">
        <f>IF(様式A!B10="","",様式A!B10)</f>
        <v/>
      </c>
      <c r="E7" s="342"/>
      <c r="F7" s="342"/>
      <c r="G7" s="342"/>
      <c r="H7" s="342"/>
      <c r="I7" s="342"/>
      <c r="J7" s="44"/>
      <c r="K7" s="337" t="s">
        <v>233</v>
      </c>
      <c r="L7" s="344"/>
      <c r="M7" s="255"/>
    </row>
    <row r="8" spans="3:14" ht="36.75" customHeight="1">
      <c r="C8" s="340"/>
      <c r="D8" s="343"/>
      <c r="E8" s="343"/>
      <c r="F8" s="343"/>
      <c r="G8" s="343"/>
      <c r="H8" s="343"/>
      <c r="I8" s="343"/>
      <c r="J8" s="44"/>
      <c r="K8" s="337" t="s">
        <v>234</v>
      </c>
      <c r="L8" s="344"/>
      <c r="M8" s="263"/>
    </row>
    <row r="9" spans="3:14" ht="45.75" customHeight="1">
      <c r="C9" s="224"/>
      <c r="D9" s="225"/>
      <c r="E9" s="226"/>
      <c r="F9" s="226"/>
      <c r="G9" s="223"/>
      <c r="H9" s="227"/>
      <c r="I9" s="227"/>
      <c r="J9" s="227"/>
      <c r="K9" s="420" t="s">
        <v>235</v>
      </c>
      <c r="L9" s="421"/>
      <c r="M9" s="421"/>
      <c r="N9" s="230"/>
    </row>
    <row r="10" spans="3:14" ht="93" customHeight="1">
      <c r="C10" s="224"/>
      <c r="D10" s="225"/>
      <c r="E10" s="226"/>
      <c r="F10" s="226"/>
      <c r="G10" s="223"/>
      <c r="H10" s="227"/>
      <c r="I10" s="227"/>
      <c r="J10" s="227"/>
      <c r="K10" s="422"/>
      <c r="L10" s="423"/>
      <c r="M10" s="424"/>
      <c r="N10" s="230"/>
    </row>
    <row r="11" spans="3:14" s="44" customFormat="1" ht="37.5" customHeight="1">
      <c r="C11" s="47" t="s">
        <v>64</v>
      </c>
      <c r="D11" s="46"/>
      <c r="E11" s="46"/>
      <c r="F11" s="46"/>
      <c r="G11" s="46"/>
      <c r="H11" s="46"/>
      <c r="I11" s="46"/>
      <c r="J11" s="46"/>
      <c r="K11" s="46"/>
      <c r="L11" s="227"/>
      <c r="M11" s="227"/>
      <c r="N11" s="237"/>
    </row>
    <row r="12" spans="3:14" ht="30.75" customHeight="1">
      <c r="C12" s="371" t="s">
        <v>175</v>
      </c>
      <c r="D12" s="372"/>
      <c r="E12" s="373"/>
      <c r="F12" s="238" t="s">
        <v>55</v>
      </c>
      <c r="G12" s="416" t="str">
        <f>IF(様式B!F10="","",様式B!F10)</f>
        <v/>
      </c>
      <c r="H12" s="416"/>
      <c r="I12" s="416"/>
      <c r="J12" s="417" t="str">
        <f>IF(G12="","","本研究対象薬剤・機器名："&amp;様式B!H10)</f>
        <v/>
      </c>
      <c r="K12" s="418"/>
      <c r="L12" s="418"/>
      <c r="M12" s="418"/>
    </row>
    <row r="13" spans="3:14" ht="30.75" customHeight="1">
      <c r="C13" s="374"/>
      <c r="D13" s="375"/>
      <c r="E13" s="376"/>
      <c r="F13" s="238" t="s">
        <v>58</v>
      </c>
      <c r="G13" s="416" t="str">
        <f>IF(様式B!F11="","",様式B!F11)</f>
        <v/>
      </c>
      <c r="H13" s="416"/>
      <c r="I13" s="416"/>
      <c r="J13" s="417" t="str">
        <f>IF(G13="","","本研究対象薬剤・機器名："&amp;様式B!H11)</f>
        <v/>
      </c>
      <c r="K13" s="418"/>
      <c r="L13" s="418"/>
      <c r="M13" s="418"/>
    </row>
    <row r="14" spans="3:14" ht="30.75" customHeight="1">
      <c r="C14" s="374"/>
      <c r="D14" s="375"/>
      <c r="E14" s="376"/>
      <c r="F14" s="238" t="s">
        <v>57</v>
      </c>
      <c r="G14" s="416" t="str">
        <f>IF(様式B!F12="","",様式B!F12)</f>
        <v/>
      </c>
      <c r="H14" s="416"/>
      <c r="I14" s="416"/>
      <c r="J14" s="417" t="str">
        <f>IF(G14="","","本研究対象薬剤・機器名："&amp;様式B!H12)</f>
        <v/>
      </c>
      <c r="K14" s="418"/>
      <c r="L14" s="418"/>
      <c r="M14" s="418"/>
    </row>
    <row r="15" spans="3:14" ht="30.75" customHeight="1">
      <c r="C15" s="374"/>
      <c r="D15" s="375"/>
      <c r="E15" s="376"/>
      <c r="F15" s="238" t="s">
        <v>56</v>
      </c>
      <c r="G15" s="416" t="str">
        <f>IF(様式B!F13="","",様式B!F13)</f>
        <v/>
      </c>
      <c r="H15" s="416"/>
      <c r="I15" s="416"/>
      <c r="J15" s="417" t="str">
        <f>IF(G15="","","本研究対象薬剤・機器名："&amp;様式B!H13)</f>
        <v/>
      </c>
      <c r="K15" s="418"/>
      <c r="L15" s="418"/>
      <c r="M15" s="418"/>
    </row>
    <row r="16" spans="3:14" ht="30.75" customHeight="1">
      <c r="C16" s="374"/>
      <c r="D16" s="375"/>
      <c r="E16" s="376"/>
      <c r="F16" s="238" t="s">
        <v>65</v>
      </c>
      <c r="G16" s="416" t="str">
        <f>IF(様式B!F14="","",様式B!F14)</f>
        <v/>
      </c>
      <c r="H16" s="416"/>
      <c r="I16" s="416"/>
      <c r="J16" s="417" t="str">
        <f>IF(G16="","","本研究対象薬剤・機器名："&amp;様式B!H14)</f>
        <v/>
      </c>
      <c r="K16" s="418"/>
      <c r="L16" s="418"/>
      <c r="M16" s="418"/>
    </row>
    <row r="17" spans="3:14" ht="30.75" customHeight="1">
      <c r="C17" s="374"/>
      <c r="D17" s="375"/>
      <c r="E17" s="376"/>
      <c r="F17" s="238" t="s">
        <v>66</v>
      </c>
      <c r="G17" s="349"/>
      <c r="H17" s="349"/>
      <c r="I17" s="349"/>
      <c r="J17" s="347"/>
      <c r="K17" s="348"/>
      <c r="L17" s="348"/>
      <c r="M17" s="348"/>
    </row>
    <row r="18" spans="3:14" ht="30.75" customHeight="1">
      <c r="C18" s="377"/>
      <c r="D18" s="378"/>
      <c r="E18" s="379"/>
      <c r="F18" s="238" t="s">
        <v>67</v>
      </c>
      <c r="G18" s="349"/>
      <c r="H18" s="349"/>
      <c r="I18" s="349"/>
      <c r="J18" s="350"/>
      <c r="K18" s="348"/>
      <c r="L18" s="348"/>
      <c r="M18" s="348"/>
    </row>
    <row r="19" spans="3:14" ht="12.75" customHeight="1">
      <c r="C19" s="227"/>
      <c r="D19" s="227"/>
      <c r="E19" s="227"/>
      <c r="F19" s="227"/>
      <c r="G19" s="227"/>
      <c r="H19" s="227"/>
      <c r="I19" s="227"/>
      <c r="J19" s="227"/>
      <c r="K19" s="227"/>
      <c r="L19" s="227"/>
      <c r="M19" s="227"/>
      <c r="N19" s="239"/>
    </row>
    <row r="20" spans="3:14" ht="42" customHeight="1">
      <c r="C20" s="351" t="s">
        <v>68</v>
      </c>
      <c r="D20" s="351"/>
      <c r="E20" s="352"/>
      <c r="F20" s="353"/>
      <c r="G20" s="353"/>
      <c r="H20" s="353"/>
      <c r="I20" s="353"/>
    </row>
    <row r="21" spans="3:14" ht="31.5" customHeight="1">
      <c r="D21" s="240"/>
      <c r="E21" s="241" t="s">
        <v>136</v>
      </c>
      <c r="F21" s="254" t="s">
        <v>55</v>
      </c>
      <c r="G21" s="425" t="str">
        <f>IF(G12="","",G12)</f>
        <v/>
      </c>
      <c r="H21" s="426"/>
      <c r="I21" s="426"/>
      <c r="J21" s="426"/>
      <c r="K21" s="426"/>
      <c r="L21" s="426"/>
      <c r="M21" s="427"/>
    </row>
    <row r="22" spans="3:14" ht="20.100000000000001" customHeight="1">
      <c r="E22" s="43"/>
      <c r="F22" s="43"/>
    </row>
    <row r="23" spans="3:14" ht="21" customHeight="1">
      <c r="C23" s="428" t="s">
        <v>54</v>
      </c>
      <c r="D23" s="429"/>
      <c r="E23" s="429"/>
      <c r="F23" s="430"/>
      <c r="G23" s="366" t="s">
        <v>53</v>
      </c>
      <c r="H23" s="367"/>
      <c r="I23" s="368"/>
      <c r="J23" s="366" t="s">
        <v>70</v>
      </c>
      <c r="K23" s="367"/>
      <c r="L23" s="368"/>
      <c r="M23" s="366"/>
      <c r="N23" s="437"/>
    </row>
    <row r="24" spans="3:14" ht="21" customHeight="1">
      <c r="C24" s="431"/>
      <c r="D24" s="432"/>
      <c r="E24" s="432"/>
      <c r="F24" s="433"/>
      <c r="G24" s="357" t="s">
        <v>23</v>
      </c>
      <c r="H24" s="366" t="s">
        <v>215</v>
      </c>
      <c r="I24" s="368"/>
      <c r="J24" s="357" t="s">
        <v>23</v>
      </c>
      <c r="K24" s="366" t="s">
        <v>215</v>
      </c>
      <c r="L24" s="368"/>
      <c r="M24" s="366" t="s">
        <v>215</v>
      </c>
      <c r="N24" s="437"/>
    </row>
    <row r="25" spans="3:14" ht="52.5" customHeight="1">
      <c r="C25" s="434"/>
      <c r="D25" s="435"/>
      <c r="E25" s="435"/>
      <c r="F25" s="436"/>
      <c r="G25" s="370"/>
      <c r="H25" s="366" t="s">
        <v>216</v>
      </c>
      <c r="I25" s="368"/>
      <c r="J25" s="370"/>
      <c r="K25" s="366" t="s">
        <v>216</v>
      </c>
      <c r="L25" s="368"/>
      <c r="M25" s="366" t="s">
        <v>111</v>
      </c>
      <c r="N25" s="437"/>
    </row>
    <row r="26" spans="3:14" ht="54" customHeight="1">
      <c r="C26" s="380" t="s">
        <v>135</v>
      </c>
      <c r="D26" s="346"/>
      <c r="E26" s="300"/>
      <c r="F26" s="45" t="s">
        <v>52</v>
      </c>
      <c r="G26" s="156"/>
      <c r="H26" s="243" t="s">
        <v>217</v>
      </c>
      <c r="I26" s="244"/>
      <c r="J26" s="156"/>
      <c r="K26" s="243" t="s">
        <v>217</v>
      </c>
      <c r="L26" s="244"/>
      <c r="M26" s="245" t="str">
        <f>IF(N26="","",VLOOKUP(N26,基準選択肢C,2,FALSE))</f>
        <v/>
      </c>
      <c r="N26" s="245" t="str">
        <f>IF(G26="はい","基準1",IF(J26="はい","基準1",""))</f>
        <v/>
      </c>
    </row>
    <row r="27" spans="3:14" ht="54" customHeight="1">
      <c r="C27" s="383" t="s">
        <v>131</v>
      </c>
      <c r="D27" s="438"/>
      <c r="E27" s="438"/>
      <c r="F27" s="384" t="s">
        <v>52</v>
      </c>
      <c r="G27" s="386"/>
      <c r="H27" s="246" t="s">
        <v>218</v>
      </c>
      <c r="I27" s="247"/>
      <c r="J27" s="386"/>
      <c r="K27" s="246" t="s">
        <v>218</v>
      </c>
      <c r="L27" s="247"/>
      <c r="M27" s="388" t="str">
        <f>IF(N27="","",VLOOKUP(N27,基準選択肢C,2,FALSE))</f>
        <v/>
      </c>
      <c r="N27" s="388" t="str">
        <f>IF(AND($M$7="研究分担医師",$G27="はい",$I28="有"),"基準1と7",IF(AND($M$7="研究分担医師",$J27="はい",$L28="有"),"基準1と7",IF($G27="はい","基準1",IF($J27="はい","基準1",""))))</f>
        <v/>
      </c>
    </row>
    <row r="28" spans="3:14" ht="48.95" customHeight="1">
      <c r="C28" s="439"/>
      <c r="D28" s="440"/>
      <c r="E28" s="440"/>
      <c r="F28" s="385"/>
      <c r="G28" s="387"/>
      <c r="H28" s="243" t="s">
        <v>219</v>
      </c>
      <c r="I28" s="156"/>
      <c r="J28" s="387"/>
      <c r="K28" s="243" t="s">
        <v>219</v>
      </c>
      <c r="L28" s="156"/>
      <c r="M28" s="316"/>
      <c r="N28" s="316"/>
    </row>
    <row r="29" spans="3:14" ht="60" customHeight="1">
      <c r="C29" s="389" t="s">
        <v>132</v>
      </c>
      <c r="D29" s="390"/>
      <c r="E29" s="391"/>
      <c r="F29" s="384" t="s">
        <v>52</v>
      </c>
      <c r="G29" s="398"/>
      <c r="H29" s="245" t="s">
        <v>220</v>
      </c>
      <c r="I29" s="156"/>
      <c r="J29" s="398"/>
      <c r="K29" s="245" t="s">
        <v>220</v>
      </c>
      <c r="L29" s="156"/>
      <c r="M29" s="388" t="str">
        <f>IF(N29="","",VLOOKUP(N29,基準選択肢C,2,FALSE))</f>
        <v/>
      </c>
      <c r="N29" s="388" t="str">
        <f>IF(AND($M$7="研究分担医師",$G29="はい",$I30&gt;=2500000),"基準1と7",IF(AND($M$7="研究分担医師",$J29="はい",$L30&gt;=2500000),"基準1と7",IF($G29="はい","基準1",IF($J29="はい","基準1",""))))</f>
        <v/>
      </c>
    </row>
    <row r="30" spans="3:14" ht="54" customHeight="1">
      <c r="C30" s="392"/>
      <c r="D30" s="393"/>
      <c r="E30" s="394"/>
      <c r="F30" s="385"/>
      <c r="G30" s="387"/>
      <c r="H30" s="243" t="s">
        <v>217</v>
      </c>
      <c r="I30" s="244"/>
      <c r="J30" s="387"/>
      <c r="K30" s="243" t="s">
        <v>217</v>
      </c>
      <c r="L30" s="244"/>
      <c r="M30" s="316"/>
      <c r="N30" s="316"/>
    </row>
    <row r="31" spans="3:14" ht="60" customHeight="1">
      <c r="C31" s="392"/>
      <c r="D31" s="393"/>
      <c r="E31" s="394"/>
      <c r="F31" s="384" t="s">
        <v>51</v>
      </c>
      <c r="G31" s="398"/>
      <c r="H31" s="245" t="s">
        <v>220</v>
      </c>
      <c r="I31" s="156"/>
      <c r="J31" s="398"/>
      <c r="K31" s="245" t="s">
        <v>220</v>
      </c>
      <c r="L31" s="156"/>
      <c r="M31" s="388" t="str">
        <f>IF(N31="","",VLOOKUP(N31,基準選択肢C,2,FALSE))</f>
        <v/>
      </c>
      <c r="N31" s="388" t="str">
        <f>IF(G31="はい","基準1",IF(J31="はい","基準1",""))</f>
        <v/>
      </c>
    </row>
    <row r="32" spans="3:14" ht="54" customHeight="1">
      <c r="C32" s="395"/>
      <c r="D32" s="396"/>
      <c r="E32" s="397"/>
      <c r="F32" s="385"/>
      <c r="G32" s="387"/>
      <c r="H32" s="243" t="s">
        <v>217</v>
      </c>
      <c r="I32" s="244"/>
      <c r="J32" s="387"/>
      <c r="K32" s="243" t="s">
        <v>217</v>
      </c>
      <c r="L32" s="244"/>
      <c r="M32" s="316"/>
      <c r="N32" s="316" t="str">
        <f>IF(G32="はい","基準1",IF(J32="はい","基準1",""))</f>
        <v/>
      </c>
    </row>
    <row r="33" spans="3:14" ht="73.5" customHeight="1">
      <c r="C33" s="441" t="s">
        <v>236</v>
      </c>
      <c r="D33" s="442"/>
      <c r="E33" s="443"/>
      <c r="F33" s="45" t="s">
        <v>52</v>
      </c>
      <c r="G33" s="248"/>
      <c r="H33" s="243" t="s">
        <v>221</v>
      </c>
      <c r="I33" s="156"/>
      <c r="J33" s="248"/>
      <c r="K33" s="243" t="s">
        <v>221</v>
      </c>
      <c r="L33" s="156"/>
      <c r="M33" s="245" t="str">
        <f>IF(N33="","",VLOOKUP(N33,基準選択肢C,2,FALSE))</f>
        <v/>
      </c>
      <c r="N33" s="245" t="str">
        <f>IF(AND($M$7="研究分担医師",G33="はい"),"基準1と7",IF(AND($M$7="研究分担医師",J33="はい"),"基準1と7",IF(OR(G33="はい",J33="はい"),"基準1","")))</f>
        <v/>
      </c>
    </row>
    <row r="34" spans="3:14" ht="80.099999999999994" customHeight="1">
      <c r="C34" s="444"/>
      <c r="D34" s="445"/>
      <c r="E34" s="446"/>
      <c r="F34" s="45" t="s">
        <v>51</v>
      </c>
      <c r="G34" s="248"/>
      <c r="H34" s="243" t="s">
        <v>221</v>
      </c>
      <c r="I34" s="156"/>
      <c r="J34" s="248"/>
      <c r="K34" s="243" t="s">
        <v>221</v>
      </c>
      <c r="L34" s="156"/>
      <c r="M34" s="245" t="str">
        <f>IF(N34="","",VLOOKUP(N34,基準選択肢C,2,FALSE))</f>
        <v/>
      </c>
      <c r="N34" s="245" t="str">
        <f>IF(G34="はい","基準1",IF(J34="はい","基準1",""))</f>
        <v/>
      </c>
    </row>
    <row r="35" spans="3:14" ht="62.25" customHeight="1">
      <c r="C35" s="447" t="s">
        <v>237</v>
      </c>
      <c r="D35" s="448"/>
      <c r="E35" s="449"/>
      <c r="F35" s="384" t="s">
        <v>52</v>
      </c>
      <c r="G35" s="398"/>
      <c r="H35" s="243" t="s">
        <v>222</v>
      </c>
      <c r="I35" s="156"/>
      <c r="J35" s="398"/>
      <c r="K35" s="243" t="s">
        <v>222</v>
      </c>
      <c r="L35" s="156"/>
      <c r="M35" s="388" t="str">
        <f>IF(N35="","",VLOOKUP(N35,基準選択肢C,2,FALSE))</f>
        <v/>
      </c>
      <c r="N35" s="388" t="str">
        <f>IF(AND($M$7="研究分担医師",G35="はい",I35="はい"),"基準1と7",IF(AND($M$7="研究分担医師",J35="はい",L35="はい"),"基準1と7",IF(AND(G35="はい",I35="はい"),"基準1",IF(AND(J35="はい",L35="はい"),"基準1",IF(AND(G35="はい",I35="いいえ"),"基準1",IF(AND(J35="はい",L35="いいえ"),"基準1",""))))))</f>
        <v/>
      </c>
    </row>
    <row r="36" spans="3:14" ht="80.099999999999994" customHeight="1">
      <c r="C36" s="450"/>
      <c r="D36" s="451"/>
      <c r="E36" s="452"/>
      <c r="F36" s="456"/>
      <c r="G36" s="409"/>
      <c r="H36" s="243" t="s">
        <v>223</v>
      </c>
      <c r="I36" s="156"/>
      <c r="J36" s="409"/>
      <c r="K36" s="243" t="s">
        <v>223</v>
      </c>
      <c r="L36" s="156"/>
      <c r="M36" s="316"/>
      <c r="N36" s="316"/>
    </row>
    <row r="37" spans="3:14" ht="62.25" customHeight="1">
      <c r="C37" s="450"/>
      <c r="D37" s="451"/>
      <c r="E37" s="452"/>
      <c r="F37" s="384" t="s">
        <v>51</v>
      </c>
      <c r="G37" s="398"/>
      <c r="H37" s="243" t="s">
        <v>222</v>
      </c>
      <c r="I37" s="156"/>
      <c r="J37" s="398"/>
      <c r="K37" s="243" t="s">
        <v>222</v>
      </c>
      <c r="L37" s="156"/>
      <c r="M37" s="388" t="str">
        <f>IF(N37="","",VLOOKUP(N37,基準選択肢C,2,FALSE))</f>
        <v/>
      </c>
      <c r="N37" s="388" t="str">
        <f>IF(G37="はい","基準1",IF(J37="はい","基準1",""))</f>
        <v/>
      </c>
    </row>
    <row r="38" spans="3:14" ht="80.099999999999994" customHeight="1">
      <c r="C38" s="453"/>
      <c r="D38" s="454"/>
      <c r="E38" s="455"/>
      <c r="F38" s="456"/>
      <c r="G38" s="409"/>
      <c r="H38" s="243" t="s">
        <v>223</v>
      </c>
      <c r="I38" s="156"/>
      <c r="J38" s="409"/>
      <c r="K38" s="243" t="s">
        <v>223</v>
      </c>
      <c r="L38" s="156"/>
      <c r="M38" s="316"/>
      <c r="N38" s="316"/>
    </row>
    <row r="39" spans="3:14" ht="60" customHeight="1">
      <c r="C39" s="457" t="s">
        <v>140</v>
      </c>
      <c r="D39" s="458"/>
      <c r="E39" s="459"/>
      <c r="F39" s="384" t="s">
        <v>52</v>
      </c>
      <c r="G39" s="398"/>
      <c r="H39" s="243" t="s">
        <v>225</v>
      </c>
      <c r="I39" s="156"/>
      <c r="J39" s="398"/>
      <c r="K39" s="243" t="s">
        <v>225</v>
      </c>
      <c r="L39" s="156"/>
      <c r="M39" s="388" t="str">
        <f>IF(N39="","",VLOOKUP(N39,基準選択肢C,2))</f>
        <v/>
      </c>
      <c r="N39" s="388" t="str">
        <f>IF(AND($M$7="研究分担医師",G39="はい",I39="はい"),"基準1と7",IF(AND($M$7="研究分担医師",J39="はい",L39="はい"),"基準1と7",IF(AND(G39="はい",I39="はい"),"基準1",IF(AND(J39="はい",L39="はい"),"基準1",IF(AND(G39="はい",I39="いいえ"),"基準1",IF(AND(J39="はい",L39="いいえ"),"基準1",""))))))</f>
        <v/>
      </c>
    </row>
    <row r="40" spans="3:14" ht="80.099999999999994" customHeight="1">
      <c r="C40" s="460"/>
      <c r="D40" s="461"/>
      <c r="E40" s="462"/>
      <c r="F40" s="465"/>
      <c r="G40" s="414"/>
      <c r="H40" s="243" t="s">
        <v>226</v>
      </c>
      <c r="I40" s="156"/>
      <c r="J40" s="414"/>
      <c r="K40" s="243" t="s">
        <v>226</v>
      </c>
      <c r="L40" s="156"/>
      <c r="M40" s="316"/>
      <c r="N40" s="316"/>
    </row>
    <row r="41" spans="3:14" ht="60" customHeight="1">
      <c r="C41" s="460"/>
      <c r="D41" s="461"/>
      <c r="E41" s="462"/>
      <c r="F41" s="384" t="s">
        <v>51</v>
      </c>
      <c r="G41" s="398"/>
      <c r="H41" s="243" t="s">
        <v>225</v>
      </c>
      <c r="I41" s="156"/>
      <c r="J41" s="398"/>
      <c r="K41" s="243" t="s">
        <v>225</v>
      </c>
      <c r="L41" s="156"/>
      <c r="M41" s="388" t="str">
        <f>IF(N41="","",VLOOKUP(N41,基準選択肢C,2))</f>
        <v/>
      </c>
      <c r="N41" s="388" t="str">
        <f>IF(G41="はい","基準1",IF(J41="はい","基準1",""))</f>
        <v/>
      </c>
    </row>
    <row r="42" spans="3:14" ht="80.099999999999994" customHeight="1">
      <c r="C42" s="463"/>
      <c r="D42" s="464"/>
      <c r="E42" s="464"/>
      <c r="F42" s="465"/>
      <c r="G42" s="414"/>
      <c r="H42" s="243" t="s">
        <v>226</v>
      </c>
      <c r="I42" s="156"/>
      <c r="J42" s="414"/>
      <c r="K42" s="243" t="s">
        <v>226</v>
      </c>
      <c r="L42" s="156"/>
      <c r="M42" s="316"/>
      <c r="N42" s="316"/>
    </row>
    <row r="43" spans="3:14" ht="27.75" customHeight="1">
      <c r="C43" s="237"/>
      <c r="D43" s="237"/>
      <c r="E43" s="250"/>
      <c r="F43" s="250"/>
      <c r="G43" s="251"/>
      <c r="H43" s="249"/>
      <c r="I43" s="249"/>
      <c r="J43" s="249"/>
      <c r="K43" s="249"/>
      <c r="L43" s="249"/>
      <c r="M43" s="249"/>
      <c r="N43" s="157"/>
    </row>
    <row r="44" spans="3:14" ht="31.5" customHeight="1">
      <c r="D44" s="240"/>
      <c r="E44" s="241" t="s">
        <v>136</v>
      </c>
      <c r="F44" s="254" t="s">
        <v>58</v>
      </c>
      <c r="G44" s="354" t="str">
        <f>IF(G13="","",G13)</f>
        <v/>
      </c>
      <c r="H44" s="355"/>
      <c r="I44" s="355"/>
      <c r="J44" s="355"/>
      <c r="K44" s="355"/>
      <c r="L44" s="355"/>
      <c r="M44" s="356"/>
      <c r="N44" s="157"/>
    </row>
    <row r="45" spans="3:14" ht="20.100000000000001" customHeight="1">
      <c r="E45" s="43"/>
      <c r="F45" s="43"/>
      <c r="G45" s="43"/>
      <c r="H45" s="43"/>
      <c r="N45" s="157"/>
    </row>
    <row r="46" spans="3:14" ht="21" customHeight="1">
      <c r="C46" s="428" t="s">
        <v>54</v>
      </c>
      <c r="D46" s="429"/>
      <c r="E46" s="429"/>
      <c r="F46" s="430"/>
      <c r="G46" s="366" t="s">
        <v>53</v>
      </c>
      <c r="H46" s="367"/>
      <c r="I46" s="368"/>
      <c r="J46" s="366" t="s">
        <v>70</v>
      </c>
      <c r="K46" s="367"/>
      <c r="L46" s="368"/>
      <c r="M46" s="366"/>
      <c r="N46" s="369"/>
    </row>
    <row r="47" spans="3:14" ht="21" customHeight="1">
      <c r="C47" s="431"/>
      <c r="D47" s="432"/>
      <c r="E47" s="432"/>
      <c r="F47" s="433"/>
      <c r="G47" s="357" t="s">
        <v>23</v>
      </c>
      <c r="H47" s="366" t="s">
        <v>215</v>
      </c>
      <c r="I47" s="368"/>
      <c r="J47" s="357" t="s">
        <v>23</v>
      </c>
      <c r="K47" s="366" t="s">
        <v>215</v>
      </c>
      <c r="L47" s="368"/>
      <c r="M47" s="366" t="s">
        <v>215</v>
      </c>
      <c r="N47" s="369"/>
    </row>
    <row r="48" spans="3:14" ht="52.5" customHeight="1">
      <c r="C48" s="434"/>
      <c r="D48" s="435"/>
      <c r="E48" s="435"/>
      <c r="F48" s="436"/>
      <c r="G48" s="370"/>
      <c r="H48" s="366" t="s">
        <v>216</v>
      </c>
      <c r="I48" s="368"/>
      <c r="J48" s="370"/>
      <c r="K48" s="366" t="s">
        <v>216</v>
      </c>
      <c r="L48" s="368"/>
      <c r="M48" s="366" t="s">
        <v>111</v>
      </c>
      <c r="N48" s="369"/>
    </row>
    <row r="49" spans="3:14" ht="54" customHeight="1">
      <c r="C49" s="380" t="s">
        <v>135</v>
      </c>
      <c r="D49" s="346"/>
      <c r="E49" s="300"/>
      <c r="F49" s="45" t="s">
        <v>52</v>
      </c>
      <c r="G49" s="156"/>
      <c r="H49" s="243" t="s">
        <v>217</v>
      </c>
      <c r="I49" s="244"/>
      <c r="J49" s="156"/>
      <c r="K49" s="243" t="s">
        <v>217</v>
      </c>
      <c r="L49" s="244"/>
      <c r="M49" s="245" t="str">
        <f>IF(N49="","",VLOOKUP(N49,基準選択肢C,2,FALSE))</f>
        <v/>
      </c>
      <c r="N49" s="245" t="str">
        <f>IF(G49="はい","基準1",IF(J49="はい","基準1",""))</f>
        <v/>
      </c>
    </row>
    <row r="50" spans="3:14" ht="54" customHeight="1">
      <c r="C50" s="383" t="s">
        <v>131</v>
      </c>
      <c r="D50" s="438"/>
      <c r="E50" s="438"/>
      <c r="F50" s="384" t="s">
        <v>52</v>
      </c>
      <c r="G50" s="386"/>
      <c r="H50" s="246" t="s">
        <v>218</v>
      </c>
      <c r="I50" s="247"/>
      <c r="J50" s="386"/>
      <c r="K50" s="246" t="s">
        <v>218</v>
      </c>
      <c r="L50" s="247"/>
      <c r="M50" s="388" t="str">
        <f>IF(N50="","",VLOOKUP(N50,基準選択肢C,2,FALSE))</f>
        <v/>
      </c>
      <c r="N50" s="388" t="str">
        <f>IF(AND($M$7="研究分担医師",$G50="はい",$I51="有"),"基準1と7",IF(AND($M$7="研究分担医師",$J50="はい",$L51="有"),"基準1と7",IF($G50="はい","基準1",IF($J50="はい","基準1",""))))</f>
        <v/>
      </c>
    </row>
    <row r="51" spans="3:14" ht="48.95" customHeight="1">
      <c r="C51" s="439"/>
      <c r="D51" s="440"/>
      <c r="E51" s="440"/>
      <c r="F51" s="385"/>
      <c r="G51" s="387"/>
      <c r="H51" s="243" t="s">
        <v>219</v>
      </c>
      <c r="I51" s="156"/>
      <c r="J51" s="387"/>
      <c r="K51" s="243" t="s">
        <v>219</v>
      </c>
      <c r="L51" s="156"/>
      <c r="M51" s="316"/>
      <c r="N51" s="466"/>
    </row>
    <row r="52" spans="3:14" ht="60" customHeight="1">
      <c r="C52" s="389" t="s">
        <v>132</v>
      </c>
      <c r="D52" s="390"/>
      <c r="E52" s="391"/>
      <c r="F52" s="384" t="s">
        <v>52</v>
      </c>
      <c r="G52" s="398"/>
      <c r="H52" s="245" t="s">
        <v>220</v>
      </c>
      <c r="I52" s="156"/>
      <c r="J52" s="398"/>
      <c r="K52" s="245" t="s">
        <v>220</v>
      </c>
      <c r="L52" s="156"/>
      <c r="M52" s="388" t="str">
        <f>IF(N52="","",VLOOKUP(N52,基準選択肢C,2,FALSE))</f>
        <v/>
      </c>
      <c r="N52" s="388" t="str">
        <f>IF(AND($M$7="研究分担医師",$G52="はい",$I53&gt;=2500000),"基準1と7",IF(AND($M$7="研究分担医師",$J52="はい",$L53&gt;=2500000),"基準1と7",IF($G52="はい","基準1",IF($J52="はい","基準1",""))))</f>
        <v/>
      </c>
    </row>
    <row r="53" spans="3:14" ht="54" customHeight="1">
      <c r="C53" s="392"/>
      <c r="D53" s="393"/>
      <c r="E53" s="394"/>
      <c r="F53" s="385"/>
      <c r="G53" s="387"/>
      <c r="H53" s="243" t="s">
        <v>217</v>
      </c>
      <c r="I53" s="244"/>
      <c r="J53" s="387"/>
      <c r="K53" s="243" t="s">
        <v>217</v>
      </c>
      <c r="L53" s="244"/>
      <c r="M53" s="316"/>
      <c r="N53" s="466"/>
    </row>
    <row r="54" spans="3:14" ht="60" customHeight="1">
      <c r="C54" s="392"/>
      <c r="D54" s="393"/>
      <c r="E54" s="394"/>
      <c r="F54" s="384" t="s">
        <v>51</v>
      </c>
      <c r="G54" s="398"/>
      <c r="H54" s="245" t="s">
        <v>220</v>
      </c>
      <c r="I54" s="156"/>
      <c r="J54" s="398"/>
      <c r="K54" s="245" t="s">
        <v>220</v>
      </c>
      <c r="L54" s="156"/>
      <c r="M54" s="388" t="str">
        <f>IF(N54="","",VLOOKUP(N54,基準選択肢C,2,FALSE))</f>
        <v/>
      </c>
      <c r="N54" s="388" t="str">
        <f>IF(G54="はい","基準1",IF(J54="はい","基準1",""))</f>
        <v/>
      </c>
    </row>
    <row r="55" spans="3:14" ht="54" customHeight="1">
      <c r="C55" s="395"/>
      <c r="D55" s="396"/>
      <c r="E55" s="397"/>
      <c r="F55" s="385"/>
      <c r="G55" s="387"/>
      <c r="H55" s="243" t="s">
        <v>217</v>
      </c>
      <c r="I55" s="244"/>
      <c r="J55" s="387"/>
      <c r="K55" s="243" t="s">
        <v>217</v>
      </c>
      <c r="L55" s="244"/>
      <c r="M55" s="316"/>
      <c r="N55" s="466" t="str">
        <f>IF(G55="はい","基準1",IF(J55="はい","基準1",""))</f>
        <v/>
      </c>
    </row>
    <row r="56" spans="3:14" ht="73.5" customHeight="1">
      <c r="C56" s="441" t="s">
        <v>236</v>
      </c>
      <c r="D56" s="442"/>
      <c r="E56" s="443"/>
      <c r="F56" s="45" t="s">
        <v>52</v>
      </c>
      <c r="G56" s="248"/>
      <c r="H56" s="243" t="s">
        <v>221</v>
      </c>
      <c r="I56" s="156"/>
      <c r="J56" s="248"/>
      <c r="K56" s="243" t="s">
        <v>221</v>
      </c>
      <c r="L56" s="156"/>
      <c r="M56" s="245" t="str">
        <f>IF(N56="","",VLOOKUP(N56,基準選択肢C,2,FALSE))</f>
        <v/>
      </c>
      <c r="N56" s="245" t="str">
        <f>IF(AND($M$7="研究分担医師",G56="はい"),"基準1と7",IF(AND($M$7="研究分担医師",J56="はい"),"基準1と7",IF(OR(G56="はい",J56="はい"),"基準1","")))</f>
        <v/>
      </c>
    </row>
    <row r="57" spans="3:14" ht="80.099999999999994" customHeight="1">
      <c r="C57" s="444"/>
      <c r="D57" s="445"/>
      <c r="E57" s="446"/>
      <c r="F57" s="45" t="s">
        <v>51</v>
      </c>
      <c r="G57" s="248"/>
      <c r="H57" s="243" t="s">
        <v>221</v>
      </c>
      <c r="I57" s="156"/>
      <c r="J57" s="248"/>
      <c r="K57" s="243" t="s">
        <v>221</v>
      </c>
      <c r="L57" s="156"/>
      <c r="M57" s="245" t="str">
        <f>IF(N57="","",VLOOKUP(N57,基準選択肢C,2,FALSE))</f>
        <v/>
      </c>
      <c r="N57" s="245" t="str">
        <f>IF(G57="はい","基準1",IF(J57="はい","基準1",""))</f>
        <v/>
      </c>
    </row>
    <row r="58" spans="3:14" ht="62.25" customHeight="1">
      <c r="C58" s="447" t="s">
        <v>237</v>
      </c>
      <c r="D58" s="448"/>
      <c r="E58" s="449"/>
      <c r="F58" s="384" t="s">
        <v>52</v>
      </c>
      <c r="G58" s="398"/>
      <c r="H58" s="243" t="s">
        <v>222</v>
      </c>
      <c r="I58" s="156"/>
      <c r="J58" s="398"/>
      <c r="K58" s="243" t="s">
        <v>222</v>
      </c>
      <c r="L58" s="156"/>
      <c r="M58" s="388" t="str">
        <f>IF(N58="","",VLOOKUP(N58,基準選択肢C,2,FALSE))</f>
        <v/>
      </c>
      <c r="N58" s="388" t="str">
        <f>IF(AND($M$7="研究分担医師",G58="はい",I58="はい"),"基準1と7",IF(AND($M$7="研究分担医師",J58="はい",L58="はい"),"基準1と7",IF(AND(G58="はい",I58="はい"),"基準1",IF(AND(J58="はい",L58="はい"),"基準1",IF(AND(G58="はい",I58="いいえ"),"基準1",IF(AND(J58="はい",L58="いいえ"),"基準1",""))))))</f>
        <v/>
      </c>
    </row>
    <row r="59" spans="3:14" ht="80.099999999999994" customHeight="1">
      <c r="C59" s="450"/>
      <c r="D59" s="451"/>
      <c r="E59" s="452"/>
      <c r="F59" s="456"/>
      <c r="G59" s="409"/>
      <c r="H59" s="243" t="s">
        <v>223</v>
      </c>
      <c r="I59" s="156"/>
      <c r="J59" s="409"/>
      <c r="K59" s="243" t="s">
        <v>223</v>
      </c>
      <c r="L59" s="156"/>
      <c r="M59" s="316"/>
      <c r="N59" s="466"/>
    </row>
    <row r="60" spans="3:14" ht="62.25" customHeight="1">
      <c r="C60" s="450"/>
      <c r="D60" s="451"/>
      <c r="E60" s="452"/>
      <c r="F60" s="384" t="s">
        <v>51</v>
      </c>
      <c r="G60" s="398"/>
      <c r="H60" s="243" t="s">
        <v>222</v>
      </c>
      <c r="I60" s="156"/>
      <c r="J60" s="398"/>
      <c r="K60" s="243" t="s">
        <v>222</v>
      </c>
      <c r="L60" s="156"/>
      <c r="M60" s="388" t="str">
        <f>IF(N60="","",VLOOKUP(N60,基準選択肢C,2,FALSE))</f>
        <v/>
      </c>
      <c r="N60" s="388" t="str">
        <f>IF(G60="はい","基準1",IF(J60="はい","基準1",""))</f>
        <v/>
      </c>
    </row>
    <row r="61" spans="3:14" ht="80.099999999999994" customHeight="1">
      <c r="C61" s="453"/>
      <c r="D61" s="454"/>
      <c r="E61" s="455"/>
      <c r="F61" s="456"/>
      <c r="G61" s="409"/>
      <c r="H61" s="243" t="s">
        <v>223</v>
      </c>
      <c r="I61" s="156"/>
      <c r="J61" s="409"/>
      <c r="K61" s="243" t="s">
        <v>223</v>
      </c>
      <c r="L61" s="156"/>
      <c r="M61" s="316"/>
      <c r="N61" s="466"/>
    </row>
    <row r="62" spans="3:14" ht="60" customHeight="1">
      <c r="C62" s="457" t="s">
        <v>140</v>
      </c>
      <c r="D62" s="458"/>
      <c r="E62" s="459"/>
      <c r="F62" s="384" t="s">
        <v>52</v>
      </c>
      <c r="G62" s="398"/>
      <c r="H62" s="243" t="s">
        <v>225</v>
      </c>
      <c r="I62" s="156"/>
      <c r="J62" s="398"/>
      <c r="K62" s="243" t="s">
        <v>225</v>
      </c>
      <c r="L62" s="156"/>
      <c r="M62" s="388" t="str">
        <f>IF(N62="","",VLOOKUP(N62,基準選択肢C,2))</f>
        <v/>
      </c>
      <c r="N62" s="388" t="str">
        <f>IF(AND($M$7="研究分担医師",G62="はい",I62="はい"),"基準1と7",IF(AND($M$7="研究分担医師",J62="はい",L62="はい"),"基準1と7",IF(AND(G62="はい",I62="はい"),"基準1",IF(AND(J62="はい",L62="はい"),"基準1",IF(AND(G62="はい",I62="いいえ"),"基準1",IF(AND(J62="はい",L62="いいえ"),"基準1",""))))))</f>
        <v/>
      </c>
    </row>
    <row r="63" spans="3:14" ht="80.099999999999994" customHeight="1">
      <c r="C63" s="460"/>
      <c r="D63" s="461"/>
      <c r="E63" s="462"/>
      <c r="F63" s="465"/>
      <c r="G63" s="414"/>
      <c r="H63" s="243" t="s">
        <v>226</v>
      </c>
      <c r="I63" s="156"/>
      <c r="J63" s="414"/>
      <c r="K63" s="243" t="s">
        <v>226</v>
      </c>
      <c r="L63" s="156"/>
      <c r="M63" s="316"/>
      <c r="N63" s="466"/>
    </row>
    <row r="64" spans="3:14" ht="60" customHeight="1">
      <c r="C64" s="460"/>
      <c r="D64" s="461"/>
      <c r="E64" s="462"/>
      <c r="F64" s="384" t="s">
        <v>51</v>
      </c>
      <c r="G64" s="398"/>
      <c r="H64" s="243" t="s">
        <v>225</v>
      </c>
      <c r="I64" s="156"/>
      <c r="J64" s="398"/>
      <c r="K64" s="243" t="s">
        <v>225</v>
      </c>
      <c r="L64" s="156"/>
      <c r="M64" s="388" t="str">
        <f>IF(N64="","",VLOOKUP(N64,基準選択肢C,2))</f>
        <v/>
      </c>
      <c r="N64" s="388" t="str">
        <f>IF(G64="はい","基準1",IF(J64="はい","基準1",""))</f>
        <v/>
      </c>
    </row>
    <row r="65" spans="3:14" ht="80.099999999999994" customHeight="1">
      <c r="C65" s="463"/>
      <c r="D65" s="464"/>
      <c r="E65" s="464"/>
      <c r="F65" s="465"/>
      <c r="G65" s="414"/>
      <c r="H65" s="243" t="s">
        <v>226</v>
      </c>
      <c r="I65" s="156"/>
      <c r="J65" s="414"/>
      <c r="K65" s="243" t="s">
        <v>226</v>
      </c>
      <c r="L65" s="156"/>
      <c r="M65" s="316"/>
      <c r="N65" s="466"/>
    </row>
    <row r="66" spans="3:14" ht="20.100000000000001" customHeight="1">
      <c r="G66" s="43"/>
      <c r="H66" s="43"/>
      <c r="N66" s="157"/>
    </row>
    <row r="67" spans="3:14" ht="31.5" customHeight="1">
      <c r="D67" s="240"/>
      <c r="E67" s="241" t="s">
        <v>136</v>
      </c>
      <c r="F67" s="254" t="s">
        <v>57</v>
      </c>
      <c r="G67" s="354" t="str">
        <f>IF(G14="","",G14)</f>
        <v/>
      </c>
      <c r="H67" s="355"/>
      <c r="I67" s="355"/>
      <c r="J67" s="355"/>
      <c r="K67" s="355"/>
      <c r="L67" s="355"/>
      <c r="M67" s="356"/>
      <c r="N67" s="157"/>
    </row>
    <row r="68" spans="3:14" ht="20.100000000000001" customHeight="1">
      <c r="E68" s="43"/>
      <c r="F68" s="43"/>
      <c r="G68" s="43"/>
      <c r="H68" s="43"/>
      <c r="N68" s="157"/>
    </row>
    <row r="69" spans="3:14" ht="21" customHeight="1">
      <c r="C69" s="428" t="s">
        <v>54</v>
      </c>
      <c r="D69" s="429"/>
      <c r="E69" s="429"/>
      <c r="F69" s="430"/>
      <c r="G69" s="366" t="s">
        <v>53</v>
      </c>
      <c r="H69" s="367"/>
      <c r="I69" s="368"/>
      <c r="J69" s="366" t="s">
        <v>70</v>
      </c>
      <c r="K69" s="367"/>
      <c r="L69" s="368"/>
      <c r="M69" s="366"/>
      <c r="N69" s="369"/>
    </row>
    <row r="70" spans="3:14" ht="21" customHeight="1">
      <c r="C70" s="431"/>
      <c r="D70" s="432"/>
      <c r="E70" s="432"/>
      <c r="F70" s="433"/>
      <c r="G70" s="357" t="s">
        <v>23</v>
      </c>
      <c r="H70" s="366" t="s">
        <v>215</v>
      </c>
      <c r="I70" s="368"/>
      <c r="J70" s="357" t="s">
        <v>23</v>
      </c>
      <c r="K70" s="366" t="s">
        <v>215</v>
      </c>
      <c r="L70" s="368"/>
      <c r="M70" s="366" t="s">
        <v>215</v>
      </c>
      <c r="N70" s="369"/>
    </row>
    <row r="71" spans="3:14" ht="52.5" customHeight="1">
      <c r="C71" s="434"/>
      <c r="D71" s="435"/>
      <c r="E71" s="435"/>
      <c r="F71" s="436"/>
      <c r="G71" s="370"/>
      <c r="H71" s="366" t="s">
        <v>216</v>
      </c>
      <c r="I71" s="368"/>
      <c r="J71" s="370"/>
      <c r="K71" s="366" t="s">
        <v>216</v>
      </c>
      <c r="L71" s="368"/>
      <c r="M71" s="366" t="s">
        <v>111</v>
      </c>
      <c r="N71" s="369"/>
    </row>
    <row r="72" spans="3:14" ht="54" customHeight="1">
      <c r="C72" s="380" t="s">
        <v>135</v>
      </c>
      <c r="D72" s="346"/>
      <c r="E72" s="300"/>
      <c r="F72" s="45" t="s">
        <v>52</v>
      </c>
      <c r="G72" s="156"/>
      <c r="H72" s="243" t="s">
        <v>217</v>
      </c>
      <c r="I72" s="244"/>
      <c r="J72" s="156"/>
      <c r="K72" s="243" t="s">
        <v>217</v>
      </c>
      <c r="L72" s="244"/>
      <c r="M72" s="245" t="str">
        <f>IF(N72="","",VLOOKUP(N72,基準選択肢C,2,FALSE))</f>
        <v/>
      </c>
      <c r="N72" s="245" t="str">
        <f>IF(G72="はい","基準1",IF(J72="はい","基準1",""))</f>
        <v/>
      </c>
    </row>
    <row r="73" spans="3:14" ht="54" customHeight="1">
      <c r="C73" s="383" t="s">
        <v>131</v>
      </c>
      <c r="D73" s="438"/>
      <c r="E73" s="438"/>
      <c r="F73" s="384" t="s">
        <v>52</v>
      </c>
      <c r="G73" s="386"/>
      <c r="H73" s="246" t="s">
        <v>218</v>
      </c>
      <c r="I73" s="247"/>
      <c r="J73" s="386"/>
      <c r="K73" s="246" t="s">
        <v>218</v>
      </c>
      <c r="L73" s="247"/>
      <c r="M73" s="388" t="str">
        <f>IF(N73="","",VLOOKUP(N73,基準選択肢C,2,FALSE))</f>
        <v/>
      </c>
      <c r="N73" s="388" t="str">
        <f>IF(AND($M$7="研究分担医師",$G73="はい",$I74="有"),"基準1と7",IF(AND($M$7="研究分担医師",$J73="はい",$L74="有"),"基準1と7",IF($G73="はい","基準1",IF($J73="はい","基準1",""))))</f>
        <v/>
      </c>
    </row>
    <row r="74" spans="3:14" ht="48.95" customHeight="1">
      <c r="C74" s="439"/>
      <c r="D74" s="440"/>
      <c r="E74" s="440"/>
      <c r="F74" s="385"/>
      <c r="G74" s="387"/>
      <c r="H74" s="243" t="s">
        <v>219</v>
      </c>
      <c r="I74" s="156"/>
      <c r="J74" s="387"/>
      <c r="K74" s="243" t="s">
        <v>219</v>
      </c>
      <c r="L74" s="156"/>
      <c r="M74" s="316"/>
      <c r="N74" s="316"/>
    </row>
    <row r="75" spans="3:14" ht="60" customHeight="1">
      <c r="C75" s="389" t="s">
        <v>132</v>
      </c>
      <c r="D75" s="390"/>
      <c r="E75" s="391"/>
      <c r="F75" s="384" t="s">
        <v>52</v>
      </c>
      <c r="G75" s="398"/>
      <c r="H75" s="245" t="s">
        <v>220</v>
      </c>
      <c r="I75" s="156"/>
      <c r="J75" s="398"/>
      <c r="K75" s="245" t="s">
        <v>220</v>
      </c>
      <c r="L75" s="156"/>
      <c r="M75" s="388" t="str">
        <f>IF(N75="","",VLOOKUP(N75,基準選択肢C,2,FALSE))</f>
        <v/>
      </c>
      <c r="N75" s="388" t="str">
        <f>IF(AND($M$7="研究分担医師",$G75="はい",$I76&gt;=2500000),"基準1と7",IF(AND($M$7="研究分担医師",$J75="はい",$L76&gt;=2500000),"基準1と7",IF($G75="はい","基準1",IF($J75="はい","基準1",""))))</f>
        <v/>
      </c>
    </row>
    <row r="76" spans="3:14" ht="54" customHeight="1">
      <c r="C76" s="392"/>
      <c r="D76" s="393"/>
      <c r="E76" s="394"/>
      <c r="F76" s="385"/>
      <c r="G76" s="387"/>
      <c r="H76" s="243" t="s">
        <v>217</v>
      </c>
      <c r="I76" s="244"/>
      <c r="J76" s="387"/>
      <c r="K76" s="243" t="s">
        <v>217</v>
      </c>
      <c r="L76" s="244"/>
      <c r="M76" s="316"/>
      <c r="N76" s="316"/>
    </row>
    <row r="77" spans="3:14" ht="60" customHeight="1">
      <c r="C77" s="392"/>
      <c r="D77" s="393"/>
      <c r="E77" s="394"/>
      <c r="F77" s="384" t="s">
        <v>51</v>
      </c>
      <c r="G77" s="398"/>
      <c r="H77" s="245" t="s">
        <v>220</v>
      </c>
      <c r="I77" s="156"/>
      <c r="J77" s="398"/>
      <c r="K77" s="245" t="s">
        <v>220</v>
      </c>
      <c r="L77" s="156"/>
      <c r="M77" s="388" t="str">
        <f>IF(N77="","",VLOOKUP(N77,基準選択肢C,2,FALSE))</f>
        <v/>
      </c>
      <c r="N77" s="388" t="str">
        <f>IF(G77="はい","基準1",IF(J77="はい","基準1",""))</f>
        <v/>
      </c>
    </row>
    <row r="78" spans="3:14" ht="54" customHeight="1">
      <c r="C78" s="395"/>
      <c r="D78" s="396"/>
      <c r="E78" s="397"/>
      <c r="F78" s="385"/>
      <c r="G78" s="387"/>
      <c r="H78" s="243" t="s">
        <v>217</v>
      </c>
      <c r="I78" s="244"/>
      <c r="J78" s="387"/>
      <c r="K78" s="243" t="s">
        <v>217</v>
      </c>
      <c r="L78" s="244"/>
      <c r="M78" s="316"/>
      <c r="N78" s="316" t="str">
        <f>IF(G78="はい","基準1",IF(J78="はい","基準1",""))</f>
        <v/>
      </c>
    </row>
    <row r="79" spans="3:14" ht="73.5" customHeight="1">
      <c r="C79" s="441" t="s">
        <v>236</v>
      </c>
      <c r="D79" s="442"/>
      <c r="E79" s="443"/>
      <c r="F79" s="45" t="s">
        <v>52</v>
      </c>
      <c r="G79" s="248"/>
      <c r="H79" s="243" t="s">
        <v>221</v>
      </c>
      <c r="I79" s="156"/>
      <c r="J79" s="248"/>
      <c r="K79" s="243" t="s">
        <v>221</v>
      </c>
      <c r="L79" s="156"/>
      <c r="M79" s="245" t="str">
        <f>IF(N79="","",VLOOKUP(N79,基準選択肢C,2,FALSE))</f>
        <v/>
      </c>
      <c r="N79" s="245" t="str">
        <f>IF(AND($M$7="研究分担医師",G79="はい"),"基準1と7",IF(AND($M$7="研究分担医師",J79="はい"),"基準1と7",IF(OR(G79="はい",J79="はい"),"基準1","")))</f>
        <v/>
      </c>
    </row>
    <row r="80" spans="3:14" ht="80.099999999999994" customHeight="1">
      <c r="C80" s="444"/>
      <c r="D80" s="445"/>
      <c r="E80" s="446"/>
      <c r="F80" s="45" t="s">
        <v>51</v>
      </c>
      <c r="G80" s="248"/>
      <c r="H80" s="243" t="s">
        <v>221</v>
      </c>
      <c r="I80" s="156"/>
      <c r="J80" s="248"/>
      <c r="K80" s="243" t="s">
        <v>221</v>
      </c>
      <c r="L80" s="156"/>
      <c r="M80" s="245" t="str">
        <f>IF(N80="","",VLOOKUP(N80,基準選択肢C,2,FALSE))</f>
        <v/>
      </c>
      <c r="N80" s="245" t="str">
        <f>IF(G80="はい","基準1",IF(J80="はい","基準1",""))</f>
        <v/>
      </c>
    </row>
    <row r="81" spans="3:14" ht="62.25" customHeight="1">
      <c r="C81" s="447" t="s">
        <v>237</v>
      </c>
      <c r="D81" s="448"/>
      <c r="E81" s="449"/>
      <c r="F81" s="384" t="s">
        <v>52</v>
      </c>
      <c r="G81" s="398"/>
      <c r="H81" s="243" t="s">
        <v>222</v>
      </c>
      <c r="I81" s="156"/>
      <c r="J81" s="398"/>
      <c r="K81" s="243" t="s">
        <v>222</v>
      </c>
      <c r="L81" s="156"/>
      <c r="M81" s="388" t="str">
        <f>IF(N81="","",VLOOKUP(N81,基準選択肢C,2,FALSE))</f>
        <v/>
      </c>
      <c r="N81" s="388" t="str">
        <f>IF(AND($M$7="研究分担医師",G81="はい",I81="はい"),"基準1と7",IF(AND($M$7="研究分担医師",J81="はい",L81="はい"),"基準1と7",IF(AND(G81="はい",I81="はい"),"基準1",IF(AND(J81="はい",L81="はい"),"基準1",IF(AND(G81="はい",I81="いいえ"),"基準1",IF(AND(J81="はい",L81="いいえ"),"基準1",""))))))</f>
        <v/>
      </c>
    </row>
    <row r="82" spans="3:14" ht="80.099999999999994" customHeight="1">
      <c r="C82" s="450"/>
      <c r="D82" s="451"/>
      <c r="E82" s="452"/>
      <c r="F82" s="456"/>
      <c r="G82" s="409"/>
      <c r="H82" s="243" t="s">
        <v>223</v>
      </c>
      <c r="I82" s="156"/>
      <c r="J82" s="409"/>
      <c r="K82" s="243" t="s">
        <v>223</v>
      </c>
      <c r="L82" s="156"/>
      <c r="M82" s="316"/>
      <c r="N82" s="316"/>
    </row>
    <row r="83" spans="3:14" ht="62.25" customHeight="1">
      <c r="C83" s="450"/>
      <c r="D83" s="451"/>
      <c r="E83" s="452"/>
      <c r="F83" s="384" t="s">
        <v>51</v>
      </c>
      <c r="G83" s="398"/>
      <c r="H83" s="243" t="s">
        <v>222</v>
      </c>
      <c r="I83" s="156"/>
      <c r="J83" s="398"/>
      <c r="K83" s="243" t="s">
        <v>222</v>
      </c>
      <c r="L83" s="156"/>
      <c r="M83" s="388" t="str">
        <f>IF(N83="","",VLOOKUP(N83,基準選択肢C,2,FALSE))</f>
        <v/>
      </c>
      <c r="N83" s="388" t="str">
        <f>IF(G83="はい","基準1",IF(J83="はい","基準1",""))</f>
        <v/>
      </c>
    </row>
    <row r="84" spans="3:14" ht="80.099999999999994" customHeight="1">
      <c r="C84" s="453"/>
      <c r="D84" s="454"/>
      <c r="E84" s="455"/>
      <c r="F84" s="456"/>
      <c r="G84" s="409"/>
      <c r="H84" s="243" t="s">
        <v>223</v>
      </c>
      <c r="I84" s="156"/>
      <c r="J84" s="409"/>
      <c r="K84" s="243" t="s">
        <v>223</v>
      </c>
      <c r="L84" s="156"/>
      <c r="M84" s="316"/>
      <c r="N84" s="316"/>
    </row>
    <row r="85" spans="3:14" ht="60" customHeight="1">
      <c r="C85" s="457" t="s">
        <v>140</v>
      </c>
      <c r="D85" s="458"/>
      <c r="E85" s="459"/>
      <c r="F85" s="384" t="s">
        <v>52</v>
      </c>
      <c r="G85" s="398"/>
      <c r="H85" s="243" t="s">
        <v>225</v>
      </c>
      <c r="I85" s="156"/>
      <c r="J85" s="398"/>
      <c r="K85" s="243" t="s">
        <v>225</v>
      </c>
      <c r="L85" s="156"/>
      <c r="M85" s="388" t="str">
        <f>IF(N85="","",VLOOKUP(N85,基準選択肢C,2))</f>
        <v/>
      </c>
      <c r="N85" s="388" t="str">
        <f>IF(AND($M$7="研究分担医師",G85="はい",I85="はい"),"基準1と7",IF(AND($M$7="研究分担医師",J85="はい",L85="はい"),"基準1と7",IF(AND(G85="はい",I85="はい"),"基準1",IF(AND(J85="はい",L85="はい"),"基準1",IF(AND(G85="はい",I85="いいえ"),"基準1",IF(AND(J85="はい",L85="いいえ"),"基準1",""))))))</f>
        <v/>
      </c>
    </row>
    <row r="86" spans="3:14" ht="80.099999999999994" customHeight="1">
      <c r="C86" s="460"/>
      <c r="D86" s="461"/>
      <c r="E86" s="462"/>
      <c r="F86" s="465"/>
      <c r="G86" s="414"/>
      <c r="H86" s="243" t="s">
        <v>226</v>
      </c>
      <c r="I86" s="156"/>
      <c r="J86" s="414"/>
      <c r="K86" s="243" t="s">
        <v>226</v>
      </c>
      <c r="L86" s="156"/>
      <c r="M86" s="316"/>
      <c r="N86" s="316"/>
    </row>
    <row r="87" spans="3:14" ht="60" customHeight="1">
      <c r="C87" s="460"/>
      <c r="D87" s="461"/>
      <c r="E87" s="462"/>
      <c r="F87" s="384" t="s">
        <v>51</v>
      </c>
      <c r="G87" s="398"/>
      <c r="H87" s="243" t="s">
        <v>225</v>
      </c>
      <c r="I87" s="156"/>
      <c r="J87" s="398"/>
      <c r="K87" s="243" t="s">
        <v>225</v>
      </c>
      <c r="L87" s="156"/>
      <c r="M87" s="388" t="str">
        <f>IF(N87="","",VLOOKUP(N87,基準選択肢C,2))</f>
        <v/>
      </c>
      <c r="N87" s="388" t="str">
        <f>IF(G87="はい","基準1",IF(J87="はい","基準1",""))</f>
        <v/>
      </c>
    </row>
    <row r="88" spans="3:14" ht="80.099999999999994" customHeight="1">
      <c r="C88" s="463"/>
      <c r="D88" s="464"/>
      <c r="E88" s="464"/>
      <c r="F88" s="465"/>
      <c r="G88" s="414"/>
      <c r="H88" s="243" t="s">
        <v>226</v>
      </c>
      <c r="I88" s="156"/>
      <c r="J88" s="414"/>
      <c r="K88" s="243" t="s">
        <v>226</v>
      </c>
      <c r="L88" s="156"/>
      <c r="M88" s="316"/>
      <c r="N88" s="316"/>
    </row>
    <row r="89" spans="3:14" ht="20.25" customHeight="1">
      <c r="G89" s="43"/>
      <c r="H89" s="43"/>
      <c r="N89" s="157"/>
    </row>
    <row r="90" spans="3:14" ht="31.5" customHeight="1">
      <c r="D90" s="240"/>
      <c r="E90" s="241" t="s">
        <v>136</v>
      </c>
      <c r="F90" s="254" t="s">
        <v>56</v>
      </c>
      <c r="G90" s="354" t="str">
        <f>IF(G15="","",G15)</f>
        <v/>
      </c>
      <c r="H90" s="355"/>
      <c r="I90" s="355"/>
      <c r="J90" s="355"/>
      <c r="K90" s="355"/>
      <c r="L90" s="355"/>
      <c r="M90" s="356"/>
      <c r="N90" s="157"/>
    </row>
    <row r="91" spans="3:14" ht="20.100000000000001" customHeight="1">
      <c r="E91" s="43"/>
      <c r="F91" s="43"/>
      <c r="G91" s="43"/>
      <c r="H91" s="43"/>
      <c r="N91" s="157"/>
    </row>
    <row r="92" spans="3:14" ht="21" customHeight="1">
      <c r="C92" s="428" t="s">
        <v>54</v>
      </c>
      <c r="D92" s="429"/>
      <c r="E92" s="429"/>
      <c r="F92" s="430"/>
      <c r="G92" s="366" t="s">
        <v>53</v>
      </c>
      <c r="H92" s="367"/>
      <c r="I92" s="368"/>
      <c r="J92" s="366" t="s">
        <v>70</v>
      </c>
      <c r="K92" s="367"/>
      <c r="L92" s="368"/>
      <c r="M92" s="366"/>
      <c r="N92" s="369"/>
    </row>
    <row r="93" spans="3:14" ht="21" customHeight="1">
      <c r="C93" s="431"/>
      <c r="D93" s="432"/>
      <c r="E93" s="432"/>
      <c r="F93" s="433"/>
      <c r="G93" s="357" t="s">
        <v>23</v>
      </c>
      <c r="H93" s="366" t="s">
        <v>215</v>
      </c>
      <c r="I93" s="368"/>
      <c r="J93" s="357" t="s">
        <v>23</v>
      </c>
      <c r="K93" s="366" t="s">
        <v>215</v>
      </c>
      <c r="L93" s="368"/>
      <c r="M93" s="366" t="s">
        <v>215</v>
      </c>
      <c r="N93" s="369"/>
    </row>
    <row r="94" spans="3:14" ht="52.5" customHeight="1">
      <c r="C94" s="434"/>
      <c r="D94" s="435"/>
      <c r="E94" s="435"/>
      <c r="F94" s="436"/>
      <c r="G94" s="370"/>
      <c r="H94" s="366" t="s">
        <v>216</v>
      </c>
      <c r="I94" s="368"/>
      <c r="J94" s="370"/>
      <c r="K94" s="366" t="s">
        <v>216</v>
      </c>
      <c r="L94" s="368"/>
      <c r="M94" s="366" t="s">
        <v>111</v>
      </c>
      <c r="N94" s="369"/>
    </row>
    <row r="95" spans="3:14" ht="54" customHeight="1">
      <c r="C95" s="380" t="s">
        <v>135</v>
      </c>
      <c r="D95" s="346"/>
      <c r="E95" s="300"/>
      <c r="F95" s="45" t="s">
        <v>52</v>
      </c>
      <c r="G95" s="156"/>
      <c r="H95" s="243" t="s">
        <v>217</v>
      </c>
      <c r="I95" s="244"/>
      <c r="J95" s="156"/>
      <c r="K95" s="243" t="s">
        <v>217</v>
      </c>
      <c r="L95" s="244"/>
      <c r="M95" s="245" t="str">
        <f>IF(N95="","",VLOOKUP(N95,基準選択肢C,2,FALSE))</f>
        <v/>
      </c>
      <c r="N95" s="245" t="str">
        <f>IF(G95="はい","基準1",IF(J95="はい","基準1",""))</f>
        <v/>
      </c>
    </row>
    <row r="96" spans="3:14" ht="54" customHeight="1">
      <c r="C96" s="383" t="s">
        <v>131</v>
      </c>
      <c r="D96" s="438"/>
      <c r="E96" s="438"/>
      <c r="F96" s="384" t="s">
        <v>52</v>
      </c>
      <c r="G96" s="386"/>
      <c r="H96" s="246" t="s">
        <v>218</v>
      </c>
      <c r="I96" s="247"/>
      <c r="J96" s="386"/>
      <c r="K96" s="246" t="s">
        <v>218</v>
      </c>
      <c r="L96" s="247"/>
      <c r="M96" s="388" t="str">
        <f>IF(N96="","",VLOOKUP(N96,基準選択肢C,2,FALSE))</f>
        <v/>
      </c>
      <c r="N96" s="388" t="str">
        <f>IF(AND($M$7="研究分担医師",$G96="はい",$I97="有"),"基準1と7",IF(AND($M$7="研究分担医師",$J96="はい",$L97="有"),"基準1と7",IF($G96="はい","基準1",IF($J96="はい","基準1",""))))</f>
        <v/>
      </c>
    </row>
    <row r="97" spans="3:14" ht="48.95" customHeight="1">
      <c r="C97" s="439"/>
      <c r="D97" s="440"/>
      <c r="E97" s="440"/>
      <c r="F97" s="385"/>
      <c r="G97" s="387"/>
      <c r="H97" s="243" t="s">
        <v>219</v>
      </c>
      <c r="I97" s="156"/>
      <c r="J97" s="387"/>
      <c r="K97" s="243" t="s">
        <v>219</v>
      </c>
      <c r="L97" s="156"/>
      <c r="M97" s="316"/>
      <c r="N97" s="316"/>
    </row>
    <row r="98" spans="3:14" ht="60" customHeight="1">
      <c r="C98" s="389" t="s">
        <v>132</v>
      </c>
      <c r="D98" s="390"/>
      <c r="E98" s="391"/>
      <c r="F98" s="384" t="s">
        <v>52</v>
      </c>
      <c r="G98" s="398"/>
      <c r="H98" s="245" t="s">
        <v>220</v>
      </c>
      <c r="I98" s="156"/>
      <c r="J98" s="398"/>
      <c r="K98" s="245" t="s">
        <v>220</v>
      </c>
      <c r="L98" s="156"/>
      <c r="M98" s="388" t="str">
        <f>IF(N98="","",VLOOKUP(N98,基準選択肢C,2,FALSE))</f>
        <v/>
      </c>
      <c r="N98" s="388" t="str">
        <f>IF(AND($M$7="研究分担医師",$G98="はい",$I99&gt;=2500000),"基準1と7",IF(AND($M$7="研究分担医師",$J98="はい",$L99&gt;=2500000),"基準1と7",IF($G98="はい","基準1",IF($J98="はい","基準1",""))))</f>
        <v/>
      </c>
    </row>
    <row r="99" spans="3:14" ht="54" customHeight="1">
      <c r="C99" s="392"/>
      <c r="D99" s="393"/>
      <c r="E99" s="394"/>
      <c r="F99" s="385"/>
      <c r="G99" s="387"/>
      <c r="H99" s="243" t="s">
        <v>217</v>
      </c>
      <c r="I99" s="244"/>
      <c r="J99" s="387"/>
      <c r="K99" s="243" t="s">
        <v>217</v>
      </c>
      <c r="L99" s="244"/>
      <c r="M99" s="316"/>
      <c r="N99" s="316"/>
    </row>
    <row r="100" spans="3:14" ht="60" customHeight="1">
      <c r="C100" s="392"/>
      <c r="D100" s="393"/>
      <c r="E100" s="394"/>
      <c r="F100" s="384" t="s">
        <v>51</v>
      </c>
      <c r="G100" s="398"/>
      <c r="H100" s="245" t="s">
        <v>220</v>
      </c>
      <c r="I100" s="156"/>
      <c r="J100" s="398"/>
      <c r="K100" s="245" t="s">
        <v>220</v>
      </c>
      <c r="L100" s="156"/>
      <c r="M100" s="388" t="str">
        <f>IF(N100="","",VLOOKUP(N100,基準選択肢C,2,FALSE))</f>
        <v/>
      </c>
      <c r="N100" s="388" t="str">
        <f>IF(G100="はい","基準1",IF(J100="はい","基準1",""))</f>
        <v/>
      </c>
    </row>
    <row r="101" spans="3:14" ht="54" customHeight="1">
      <c r="C101" s="395"/>
      <c r="D101" s="396"/>
      <c r="E101" s="397"/>
      <c r="F101" s="385"/>
      <c r="G101" s="387"/>
      <c r="H101" s="243" t="s">
        <v>217</v>
      </c>
      <c r="I101" s="244"/>
      <c r="J101" s="387"/>
      <c r="K101" s="243" t="s">
        <v>217</v>
      </c>
      <c r="L101" s="244"/>
      <c r="M101" s="316"/>
      <c r="N101" s="316" t="str">
        <f>IF(G101="はい","基準1",IF(J101="はい","基準1",""))</f>
        <v/>
      </c>
    </row>
    <row r="102" spans="3:14" ht="73.5" customHeight="1">
      <c r="C102" s="441" t="s">
        <v>236</v>
      </c>
      <c r="D102" s="442"/>
      <c r="E102" s="443"/>
      <c r="F102" s="45" t="s">
        <v>52</v>
      </c>
      <c r="G102" s="248"/>
      <c r="H102" s="243" t="s">
        <v>221</v>
      </c>
      <c r="I102" s="156"/>
      <c r="J102" s="248"/>
      <c r="K102" s="243" t="s">
        <v>221</v>
      </c>
      <c r="L102" s="156"/>
      <c r="M102" s="245" t="str">
        <f>IF(N102="","",VLOOKUP(N102,基準選択肢C,2,FALSE))</f>
        <v/>
      </c>
      <c r="N102" s="245" t="str">
        <f>IF(AND($M$7="研究分担医師",G102="はい"),"基準1と7",IF(AND($M$7="研究分担医師",J102="はい"),"基準1と7",IF(OR(G102="はい",J102="はい"),"基準1","")))</f>
        <v/>
      </c>
    </row>
    <row r="103" spans="3:14" ht="80.099999999999994" customHeight="1">
      <c r="C103" s="444"/>
      <c r="D103" s="445"/>
      <c r="E103" s="446"/>
      <c r="F103" s="45" t="s">
        <v>51</v>
      </c>
      <c r="G103" s="248"/>
      <c r="H103" s="243" t="s">
        <v>221</v>
      </c>
      <c r="I103" s="156"/>
      <c r="J103" s="248"/>
      <c r="K103" s="243" t="s">
        <v>221</v>
      </c>
      <c r="L103" s="156"/>
      <c r="M103" s="245" t="str">
        <f>IF(N103="","",VLOOKUP(N103,基準選択肢C,2,FALSE))</f>
        <v/>
      </c>
      <c r="N103" s="245" t="str">
        <f>IF(G103="はい","基準1",IF(J103="はい","基準1",""))</f>
        <v/>
      </c>
    </row>
    <row r="104" spans="3:14" ht="62.25" customHeight="1">
      <c r="C104" s="447" t="s">
        <v>237</v>
      </c>
      <c r="D104" s="448"/>
      <c r="E104" s="449"/>
      <c r="F104" s="384" t="s">
        <v>52</v>
      </c>
      <c r="G104" s="398"/>
      <c r="H104" s="243" t="s">
        <v>222</v>
      </c>
      <c r="I104" s="156"/>
      <c r="J104" s="398"/>
      <c r="K104" s="243" t="s">
        <v>222</v>
      </c>
      <c r="L104" s="156"/>
      <c r="M104" s="388" t="str">
        <f>IF(N104="","",VLOOKUP(N104,基準選択肢C,2,FALSE))</f>
        <v/>
      </c>
      <c r="N104" s="388" t="str">
        <f>IF(AND($M$7="研究分担医師",G104="はい",I104="はい"),"基準1と7",IF(AND($M$7="研究分担医師",J104="はい",L104="はい"),"基準1と7",IF(AND(G104="はい",I104="はい"),"基準1",IF(AND(J104="はい",L104="はい"),"基準1",IF(AND(G104="はい",I104="いいえ"),"基準1",IF(AND(J104="はい",L104="いいえ"),"基準1",""))))))</f>
        <v/>
      </c>
    </row>
    <row r="105" spans="3:14" ht="80.099999999999994" customHeight="1">
      <c r="C105" s="450"/>
      <c r="D105" s="451"/>
      <c r="E105" s="452"/>
      <c r="F105" s="456"/>
      <c r="G105" s="409"/>
      <c r="H105" s="243" t="s">
        <v>223</v>
      </c>
      <c r="I105" s="156"/>
      <c r="J105" s="409"/>
      <c r="K105" s="243" t="s">
        <v>223</v>
      </c>
      <c r="L105" s="156"/>
      <c r="M105" s="316"/>
      <c r="N105" s="316"/>
    </row>
    <row r="106" spans="3:14" ht="62.25" customHeight="1">
      <c r="C106" s="450"/>
      <c r="D106" s="451"/>
      <c r="E106" s="452"/>
      <c r="F106" s="384" t="s">
        <v>51</v>
      </c>
      <c r="G106" s="398"/>
      <c r="H106" s="243" t="s">
        <v>222</v>
      </c>
      <c r="I106" s="156"/>
      <c r="J106" s="398"/>
      <c r="K106" s="243" t="s">
        <v>222</v>
      </c>
      <c r="L106" s="156"/>
      <c r="M106" s="388" t="str">
        <f>IF(N106="","",VLOOKUP(N106,基準選択肢C,2,FALSE))</f>
        <v/>
      </c>
      <c r="N106" s="388" t="str">
        <f>IF(G106="はい","基準1",IF(J106="はい","基準1",""))</f>
        <v/>
      </c>
    </row>
    <row r="107" spans="3:14" ht="80.099999999999994" customHeight="1">
      <c r="C107" s="453"/>
      <c r="D107" s="454"/>
      <c r="E107" s="455"/>
      <c r="F107" s="456"/>
      <c r="G107" s="409"/>
      <c r="H107" s="243" t="s">
        <v>223</v>
      </c>
      <c r="I107" s="156"/>
      <c r="J107" s="409"/>
      <c r="K107" s="243" t="s">
        <v>223</v>
      </c>
      <c r="L107" s="156"/>
      <c r="M107" s="316"/>
      <c r="N107" s="316"/>
    </row>
    <row r="108" spans="3:14" ht="60" customHeight="1">
      <c r="C108" s="457" t="s">
        <v>140</v>
      </c>
      <c r="D108" s="458"/>
      <c r="E108" s="459"/>
      <c r="F108" s="384" t="s">
        <v>52</v>
      </c>
      <c r="G108" s="398"/>
      <c r="H108" s="243" t="s">
        <v>225</v>
      </c>
      <c r="I108" s="156"/>
      <c r="J108" s="398"/>
      <c r="K108" s="243" t="s">
        <v>225</v>
      </c>
      <c r="L108" s="156"/>
      <c r="M108" s="388" t="str">
        <f>IF(N108="","",VLOOKUP(N108,基準選択肢C,2))</f>
        <v/>
      </c>
      <c r="N108" s="388" t="str">
        <f>IF(AND($M$7="研究分担医師",G108="はい",I108="はい"),"基準1と7",IF(AND($M$7="研究分担医師",J108="はい",L108="はい"),"基準1と7",IF(AND(G108="はい",I108="はい"),"基準1",IF(AND(J108="はい",L108="はい"),"基準1",IF(AND(G108="はい",I108="いいえ"),"基準1",IF(AND(J108="はい",L108="いいえ"),"基準1",""))))))</f>
        <v/>
      </c>
    </row>
    <row r="109" spans="3:14" ht="80.099999999999994" customHeight="1">
      <c r="C109" s="460"/>
      <c r="D109" s="461"/>
      <c r="E109" s="462"/>
      <c r="F109" s="465"/>
      <c r="G109" s="414"/>
      <c r="H109" s="243" t="s">
        <v>226</v>
      </c>
      <c r="I109" s="156"/>
      <c r="J109" s="414"/>
      <c r="K109" s="243" t="s">
        <v>226</v>
      </c>
      <c r="L109" s="156"/>
      <c r="M109" s="316"/>
      <c r="N109" s="316"/>
    </row>
    <row r="110" spans="3:14" ht="60" customHeight="1">
      <c r="C110" s="460"/>
      <c r="D110" s="461"/>
      <c r="E110" s="462"/>
      <c r="F110" s="384" t="s">
        <v>51</v>
      </c>
      <c r="G110" s="398"/>
      <c r="H110" s="243" t="s">
        <v>225</v>
      </c>
      <c r="I110" s="156"/>
      <c r="J110" s="398"/>
      <c r="K110" s="243" t="s">
        <v>225</v>
      </c>
      <c r="L110" s="156"/>
      <c r="M110" s="388" t="str">
        <f>IF(N110="","",VLOOKUP(N110,基準選択肢C,2))</f>
        <v/>
      </c>
      <c r="N110" s="388" t="str">
        <f>IF(G110="はい","基準1",IF(J110="はい","基準1",""))</f>
        <v/>
      </c>
    </row>
    <row r="111" spans="3:14" ht="80.099999999999994" customHeight="1">
      <c r="C111" s="463"/>
      <c r="D111" s="464"/>
      <c r="E111" s="464"/>
      <c r="F111" s="465"/>
      <c r="G111" s="414"/>
      <c r="H111" s="243" t="s">
        <v>226</v>
      </c>
      <c r="I111" s="156"/>
      <c r="J111" s="414"/>
      <c r="K111" s="243" t="s">
        <v>226</v>
      </c>
      <c r="L111" s="156"/>
      <c r="M111" s="316"/>
      <c r="N111" s="316"/>
    </row>
    <row r="112" spans="3:14" ht="20.100000000000001" customHeight="1">
      <c r="G112" s="43"/>
      <c r="H112" s="43"/>
      <c r="N112" s="157"/>
    </row>
    <row r="113" spans="3:14" ht="31.5" customHeight="1">
      <c r="D113" s="240"/>
      <c r="E113" s="241" t="s">
        <v>136</v>
      </c>
      <c r="F113" s="254" t="s">
        <v>65</v>
      </c>
      <c r="G113" s="354" t="str">
        <f>IF(G16="","",G16)</f>
        <v/>
      </c>
      <c r="H113" s="355"/>
      <c r="I113" s="355"/>
      <c r="J113" s="355"/>
      <c r="K113" s="355"/>
      <c r="L113" s="355"/>
      <c r="M113" s="356"/>
      <c r="N113" s="157"/>
    </row>
    <row r="114" spans="3:14" ht="20.100000000000001" customHeight="1">
      <c r="E114" s="43"/>
      <c r="F114" s="43"/>
      <c r="G114" s="43"/>
      <c r="H114" s="43"/>
      <c r="N114" s="157"/>
    </row>
    <row r="115" spans="3:14" ht="21" customHeight="1">
      <c r="C115" s="428" t="s">
        <v>54</v>
      </c>
      <c r="D115" s="429"/>
      <c r="E115" s="429"/>
      <c r="F115" s="430"/>
      <c r="G115" s="366" t="s">
        <v>53</v>
      </c>
      <c r="H115" s="367"/>
      <c r="I115" s="368"/>
      <c r="J115" s="366" t="s">
        <v>70</v>
      </c>
      <c r="K115" s="367"/>
      <c r="L115" s="368"/>
      <c r="M115" s="366"/>
      <c r="N115" s="369"/>
    </row>
    <row r="116" spans="3:14" ht="21" customHeight="1">
      <c r="C116" s="431"/>
      <c r="D116" s="432"/>
      <c r="E116" s="432"/>
      <c r="F116" s="433"/>
      <c r="G116" s="357" t="s">
        <v>23</v>
      </c>
      <c r="H116" s="366" t="s">
        <v>215</v>
      </c>
      <c r="I116" s="368"/>
      <c r="J116" s="357" t="s">
        <v>23</v>
      </c>
      <c r="K116" s="366" t="s">
        <v>215</v>
      </c>
      <c r="L116" s="368"/>
      <c r="M116" s="366" t="s">
        <v>215</v>
      </c>
      <c r="N116" s="369"/>
    </row>
    <row r="117" spans="3:14" ht="52.5" customHeight="1">
      <c r="C117" s="434"/>
      <c r="D117" s="435"/>
      <c r="E117" s="435"/>
      <c r="F117" s="436"/>
      <c r="G117" s="370"/>
      <c r="H117" s="366" t="s">
        <v>216</v>
      </c>
      <c r="I117" s="368"/>
      <c r="J117" s="370"/>
      <c r="K117" s="366" t="s">
        <v>216</v>
      </c>
      <c r="L117" s="368"/>
      <c r="M117" s="366" t="s">
        <v>111</v>
      </c>
      <c r="N117" s="369"/>
    </row>
    <row r="118" spans="3:14" ht="54" customHeight="1">
      <c r="C118" s="380" t="s">
        <v>135</v>
      </c>
      <c r="D118" s="346"/>
      <c r="E118" s="300"/>
      <c r="F118" s="45" t="s">
        <v>52</v>
      </c>
      <c r="G118" s="156"/>
      <c r="H118" s="243" t="s">
        <v>217</v>
      </c>
      <c r="I118" s="244"/>
      <c r="J118" s="156"/>
      <c r="K118" s="243" t="s">
        <v>217</v>
      </c>
      <c r="L118" s="244"/>
      <c r="M118" s="245" t="str">
        <f>IF(N118="","",VLOOKUP(N118,基準選択肢C,2,FALSE))</f>
        <v/>
      </c>
      <c r="N118" s="245" t="str">
        <f>IF(G118="はい","基準1",IF(J118="はい","基準1",""))</f>
        <v/>
      </c>
    </row>
    <row r="119" spans="3:14" ht="54" customHeight="1">
      <c r="C119" s="383" t="s">
        <v>131</v>
      </c>
      <c r="D119" s="438"/>
      <c r="E119" s="438"/>
      <c r="F119" s="384" t="s">
        <v>52</v>
      </c>
      <c r="G119" s="386"/>
      <c r="H119" s="246" t="s">
        <v>218</v>
      </c>
      <c r="I119" s="247"/>
      <c r="J119" s="386"/>
      <c r="K119" s="246" t="s">
        <v>218</v>
      </c>
      <c r="L119" s="247"/>
      <c r="M119" s="388" t="str">
        <f>IF(N119="","",VLOOKUP(N119,基準選択肢C,2,FALSE))</f>
        <v/>
      </c>
      <c r="N119" s="388" t="str">
        <f>IF(AND($M$7="研究分担医師",$G119="はい",$I120="有"),"基準1と7",IF(AND($M$7="研究分担医師",$J119="はい",$L120="有"),"基準1と7",IF($G119="はい","基準1",IF($J119="はい","基準1",""))))</f>
        <v/>
      </c>
    </row>
    <row r="120" spans="3:14" ht="48.95" customHeight="1">
      <c r="C120" s="439"/>
      <c r="D120" s="440"/>
      <c r="E120" s="440"/>
      <c r="F120" s="385"/>
      <c r="G120" s="387"/>
      <c r="H120" s="243" t="s">
        <v>219</v>
      </c>
      <c r="I120" s="156"/>
      <c r="J120" s="387"/>
      <c r="K120" s="243" t="s">
        <v>219</v>
      </c>
      <c r="L120" s="156"/>
      <c r="M120" s="316"/>
      <c r="N120" s="316"/>
    </row>
    <row r="121" spans="3:14" ht="60" customHeight="1">
      <c r="C121" s="389" t="s">
        <v>132</v>
      </c>
      <c r="D121" s="390"/>
      <c r="E121" s="391"/>
      <c r="F121" s="384" t="s">
        <v>52</v>
      </c>
      <c r="G121" s="398"/>
      <c r="H121" s="245" t="s">
        <v>220</v>
      </c>
      <c r="I121" s="156"/>
      <c r="J121" s="398"/>
      <c r="K121" s="245" t="s">
        <v>220</v>
      </c>
      <c r="L121" s="156"/>
      <c r="M121" s="388" t="str">
        <f>IF(N121="","",VLOOKUP(N121,基準選択肢C,2,FALSE))</f>
        <v/>
      </c>
      <c r="N121" s="388" t="str">
        <f>IF(AND($M$7="研究分担医師",$G121="はい",$I122&gt;=2500000),"基準1と7",IF(AND($M$7="研究分担医師",$J121="はい",$L122&gt;=2500000),"基準1と7",IF($G121="はい","基準1",IF($J121="はい","基準1",""))))</f>
        <v/>
      </c>
    </row>
    <row r="122" spans="3:14" ht="54" customHeight="1">
      <c r="C122" s="392"/>
      <c r="D122" s="393"/>
      <c r="E122" s="394"/>
      <c r="F122" s="385"/>
      <c r="G122" s="387"/>
      <c r="H122" s="243" t="s">
        <v>217</v>
      </c>
      <c r="I122" s="244"/>
      <c r="J122" s="387"/>
      <c r="K122" s="243" t="s">
        <v>217</v>
      </c>
      <c r="L122" s="244"/>
      <c r="M122" s="316"/>
      <c r="N122" s="316"/>
    </row>
    <row r="123" spans="3:14" ht="60" customHeight="1">
      <c r="C123" s="392"/>
      <c r="D123" s="393"/>
      <c r="E123" s="394"/>
      <c r="F123" s="384" t="s">
        <v>51</v>
      </c>
      <c r="G123" s="398"/>
      <c r="H123" s="245" t="s">
        <v>220</v>
      </c>
      <c r="I123" s="156"/>
      <c r="J123" s="398"/>
      <c r="K123" s="245" t="s">
        <v>220</v>
      </c>
      <c r="L123" s="156"/>
      <c r="M123" s="388" t="str">
        <f>IF(N123="","",VLOOKUP(N123,基準選択肢C,2,FALSE))</f>
        <v/>
      </c>
      <c r="N123" s="388" t="str">
        <f>IF(G123="はい","基準1",IF(J123="はい","基準1",""))</f>
        <v/>
      </c>
    </row>
    <row r="124" spans="3:14" ht="54" customHeight="1">
      <c r="C124" s="395"/>
      <c r="D124" s="396"/>
      <c r="E124" s="397"/>
      <c r="F124" s="385"/>
      <c r="G124" s="387"/>
      <c r="H124" s="243" t="s">
        <v>217</v>
      </c>
      <c r="I124" s="244"/>
      <c r="J124" s="387"/>
      <c r="K124" s="243" t="s">
        <v>217</v>
      </c>
      <c r="L124" s="244"/>
      <c r="M124" s="316"/>
      <c r="N124" s="316" t="str">
        <f>IF(G124="はい","基準1",IF(J124="はい","基準1",""))</f>
        <v/>
      </c>
    </row>
    <row r="125" spans="3:14" ht="73.5" customHeight="1">
      <c r="C125" s="441" t="s">
        <v>236</v>
      </c>
      <c r="D125" s="442"/>
      <c r="E125" s="443"/>
      <c r="F125" s="45" t="s">
        <v>52</v>
      </c>
      <c r="G125" s="248"/>
      <c r="H125" s="243" t="s">
        <v>221</v>
      </c>
      <c r="I125" s="156"/>
      <c r="J125" s="248"/>
      <c r="K125" s="243" t="s">
        <v>221</v>
      </c>
      <c r="L125" s="156"/>
      <c r="M125" s="245" t="str">
        <f>IF(N125="","",VLOOKUP(N125,基準選択肢C,2,FALSE))</f>
        <v/>
      </c>
      <c r="N125" s="245" t="str">
        <f>IF(AND($M$7="研究分担医師",G125="はい"),"基準1と7",IF(AND($M$7="研究分担医師",J125="はい"),"基準1と7",IF(OR(G125="はい",J125="はい"),"基準1","")))</f>
        <v/>
      </c>
    </row>
    <row r="126" spans="3:14" ht="80.099999999999994" customHeight="1">
      <c r="C126" s="444"/>
      <c r="D126" s="445"/>
      <c r="E126" s="446"/>
      <c r="F126" s="45" t="s">
        <v>51</v>
      </c>
      <c r="G126" s="248"/>
      <c r="H126" s="243" t="s">
        <v>221</v>
      </c>
      <c r="I126" s="156"/>
      <c r="J126" s="248"/>
      <c r="K126" s="243" t="s">
        <v>221</v>
      </c>
      <c r="L126" s="156"/>
      <c r="M126" s="245" t="str">
        <f>IF(N126="","",VLOOKUP(N126,基準選択肢C,2,FALSE))</f>
        <v/>
      </c>
      <c r="N126" s="245" t="str">
        <f>IF(G126="はい","基準1",IF(J126="はい","基準1",""))</f>
        <v/>
      </c>
    </row>
    <row r="127" spans="3:14" ht="62.25" customHeight="1">
      <c r="C127" s="447" t="s">
        <v>237</v>
      </c>
      <c r="D127" s="448"/>
      <c r="E127" s="449"/>
      <c r="F127" s="384" t="s">
        <v>52</v>
      </c>
      <c r="G127" s="398"/>
      <c r="H127" s="243" t="s">
        <v>222</v>
      </c>
      <c r="I127" s="156"/>
      <c r="J127" s="398"/>
      <c r="K127" s="243" t="s">
        <v>222</v>
      </c>
      <c r="L127" s="156"/>
      <c r="M127" s="388" t="str">
        <f>IF(N127="","",VLOOKUP(N127,基準選択肢C,2,FALSE))</f>
        <v/>
      </c>
      <c r="N127" s="388" t="str">
        <f>IF(AND($M$7="研究分担医師",G127="はい",I127="はい"),"基準1と7",IF(AND($M$7="研究分担医師",J127="はい",L127="はい"),"基準1と7",IF(AND(G127="はい",I127="はい"),"基準1",IF(AND(J127="はい",L127="はい"),"基準1",IF(AND(G127="はい",I127="いいえ"),"基準1",IF(AND(J127="はい",L127="いいえ"),"基準1",""))))))</f>
        <v/>
      </c>
    </row>
    <row r="128" spans="3:14" ht="80.099999999999994" customHeight="1">
      <c r="C128" s="450"/>
      <c r="D128" s="451"/>
      <c r="E128" s="452"/>
      <c r="F128" s="456"/>
      <c r="G128" s="409"/>
      <c r="H128" s="243" t="s">
        <v>223</v>
      </c>
      <c r="I128" s="156"/>
      <c r="J128" s="409"/>
      <c r="K128" s="243" t="s">
        <v>223</v>
      </c>
      <c r="L128" s="156"/>
      <c r="M128" s="316"/>
      <c r="N128" s="316"/>
    </row>
    <row r="129" spans="3:14" ht="62.25" customHeight="1">
      <c r="C129" s="450"/>
      <c r="D129" s="451"/>
      <c r="E129" s="452"/>
      <c r="F129" s="384" t="s">
        <v>51</v>
      </c>
      <c r="G129" s="398"/>
      <c r="H129" s="243" t="s">
        <v>222</v>
      </c>
      <c r="I129" s="156"/>
      <c r="J129" s="398"/>
      <c r="K129" s="243" t="s">
        <v>222</v>
      </c>
      <c r="L129" s="156"/>
      <c r="M129" s="388" t="str">
        <f>IF(N129="","",VLOOKUP(N129,基準選択肢C,2,FALSE))</f>
        <v/>
      </c>
      <c r="N129" s="388" t="str">
        <f>IF(G129="はい","基準1",IF(J129="はい","基準1",""))</f>
        <v/>
      </c>
    </row>
    <row r="130" spans="3:14" ht="80.099999999999994" customHeight="1">
      <c r="C130" s="453"/>
      <c r="D130" s="454"/>
      <c r="E130" s="455"/>
      <c r="F130" s="456"/>
      <c r="G130" s="409"/>
      <c r="H130" s="243" t="s">
        <v>223</v>
      </c>
      <c r="I130" s="156"/>
      <c r="J130" s="409"/>
      <c r="K130" s="243" t="s">
        <v>223</v>
      </c>
      <c r="L130" s="156"/>
      <c r="M130" s="316"/>
      <c r="N130" s="316"/>
    </row>
    <row r="131" spans="3:14" ht="60" customHeight="1">
      <c r="C131" s="457" t="s">
        <v>140</v>
      </c>
      <c r="D131" s="458"/>
      <c r="E131" s="459"/>
      <c r="F131" s="384" t="s">
        <v>52</v>
      </c>
      <c r="G131" s="398"/>
      <c r="H131" s="243" t="s">
        <v>225</v>
      </c>
      <c r="I131" s="156"/>
      <c r="J131" s="398"/>
      <c r="K131" s="243" t="s">
        <v>225</v>
      </c>
      <c r="L131" s="156"/>
      <c r="M131" s="388" t="str">
        <f>IF(N131="","",VLOOKUP(N131,基準選択肢C,2))</f>
        <v/>
      </c>
      <c r="N131" s="388" t="str">
        <f>IF(AND($M$7="研究分担医師",G131="はい",I131="はい"),"基準1と7",IF(AND($M$7="研究分担医師",J131="はい",L131="はい"),"基準1と7",IF(AND(G131="はい",I131="はい"),"基準1",IF(AND(J131="はい",L131="はい"),"基準1",IF(AND(G131="はい",I131="いいえ"),"基準1",IF(AND(J131="はい",L131="いいえ"),"基準1",""))))))</f>
        <v/>
      </c>
    </row>
    <row r="132" spans="3:14" ht="80.099999999999994" customHeight="1">
      <c r="C132" s="460"/>
      <c r="D132" s="461"/>
      <c r="E132" s="462"/>
      <c r="F132" s="465"/>
      <c r="G132" s="414"/>
      <c r="H132" s="243" t="s">
        <v>226</v>
      </c>
      <c r="I132" s="156"/>
      <c r="J132" s="414"/>
      <c r="K132" s="243" t="s">
        <v>226</v>
      </c>
      <c r="L132" s="156"/>
      <c r="M132" s="316"/>
      <c r="N132" s="316"/>
    </row>
    <row r="133" spans="3:14" ht="60" customHeight="1">
      <c r="C133" s="460"/>
      <c r="D133" s="461"/>
      <c r="E133" s="462"/>
      <c r="F133" s="384" t="s">
        <v>51</v>
      </c>
      <c r="G133" s="398"/>
      <c r="H133" s="243" t="s">
        <v>225</v>
      </c>
      <c r="I133" s="156"/>
      <c r="J133" s="398"/>
      <c r="K133" s="243" t="s">
        <v>225</v>
      </c>
      <c r="L133" s="156"/>
      <c r="M133" s="388" t="str">
        <f>IF(N133="","",VLOOKUP(N133,基準選択肢C,2))</f>
        <v/>
      </c>
      <c r="N133" s="388" t="str">
        <f>IF(G133="はい","基準1",IF(J133="はい","基準1",""))</f>
        <v/>
      </c>
    </row>
    <row r="134" spans="3:14" ht="80.099999999999994" customHeight="1">
      <c r="C134" s="463"/>
      <c r="D134" s="464"/>
      <c r="E134" s="464"/>
      <c r="F134" s="465"/>
      <c r="G134" s="414"/>
      <c r="H134" s="243" t="s">
        <v>226</v>
      </c>
      <c r="I134" s="156"/>
      <c r="J134" s="414"/>
      <c r="K134" s="243" t="s">
        <v>226</v>
      </c>
      <c r="L134" s="156"/>
      <c r="M134" s="316"/>
      <c r="N134" s="316"/>
    </row>
    <row r="135" spans="3:14">
      <c r="G135" s="43"/>
      <c r="H135" s="43"/>
      <c r="N135" s="157"/>
    </row>
    <row r="136" spans="3:14" ht="31.5" customHeight="1">
      <c r="D136" s="240"/>
      <c r="E136" s="241" t="s">
        <v>136</v>
      </c>
      <c r="F136" s="254" t="s">
        <v>66</v>
      </c>
      <c r="G136" s="354" t="str">
        <f>IF(G17="","",G17)</f>
        <v/>
      </c>
      <c r="H136" s="355"/>
      <c r="I136" s="355"/>
      <c r="J136" s="355"/>
      <c r="K136" s="355"/>
      <c r="L136" s="355"/>
      <c r="M136" s="356"/>
      <c r="N136" s="157"/>
    </row>
    <row r="137" spans="3:14" ht="20.100000000000001" customHeight="1">
      <c r="E137" s="43"/>
      <c r="F137" s="43"/>
      <c r="G137" s="43"/>
      <c r="H137" s="43"/>
      <c r="N137" s="157"/>
    </row>
    <row r="138" spans="3:14" ht="21" customHeight="1">
      <c r="C138" s="428" t="s">
        <v>54</v>
      </c>
      <c r="D138" s="429"/>
      <c r="E138" s="429"/>
      <c r="F138" s="430"/>
      <c r="G138" s="366" t="s">
        <v>53</v>
      </c>
      <c r="H138" s="367"/>
      <c r="I138" s="368"/>
      <c r="J138" s="366" t="s">
        <v>70</v>
      </c>
      <c r="K138" s="367"/>
      <c r="L138" s="368"/>
      <c r="M138" s="366"/>
      <c r="N138" s="369"/>
    </row>
    <row r="139" spans="3:14" ht="21" customHeight="1">
      <c r="C139" s="431"/>
      <c r="D139" s="432"/>
      <c r="E139" s="432"/>
      <c r="F139" s="433"/>
      <c r="G139" s="357" t="s">
        <v>23</v>
      </c>
      <c r="H139" s="366" t="s">
        <v>215</v>
      </c>
      <c r="I139" s="368"/>
      <c r="J139" s="357" t="s">
        <v>23</v>
      </c>
      <c r="K139" s="366" t="s">
        <v>215</v>
      </c>
      <c r="L139" s="368"/>
      <c r="M139" s="366" t="s">
        <v>215</v>
      </c>
      <c r="N139" s="369"/>
    </row>
    <row r="140" spans="3:14" ht="52.5" customHeight="1">
      <c r="C140" s="434"/>
      <c r="D140" s="435"/>
      <c r="E140" s="435"/>
      <c r="F140" s="436"/>
      <c r="G140" s="370"/>
      <c r="H140" s="366" t="s">
        <v>216</v>
      </c>
      <c r="I140" s="368"/>
      <c r="J140" s="370"/>
      <c r="K140" s="366" t="s">
        <v>216</v>
      </c>
      <c r="L140" s="368"/>
      <c r="M140" s="366" t="s">
        <v>111</v>
      </c>
      <c r="N140" s="369"/>
    </row>
    <row r="141" spans="3:14" ht="54" customHeight="1">
      <c r="C141" s="380" t="s">
        <v>135</v>
      </c>
      <c r="D141" s="346"/>
      <c r="E141" s="300"/>
      <c r="F141" s="45" t="s">
        <v>52</v>
      </c>
      <c r="G141" s="156"/>
      <c r="H141" s="243" t="s">
        <v>217</v>
      </c>
      <c r="I141" s="244"/>
      <c r="J141" s="156"/>
      <c r="K141" s="243" t="s">
        <v>217</v>
      </c>
      <c r="L141" s="244"/>
      <c r="M141" s="245" t="str">
        <f>IF(N141="","",VLOOKUP(N141,基準選択肢C,2,FALSE))</f>
        <v/>
      </c>
      <c r="N141" s="245" t="str">
        <f>IF(G141="はい","基準1",IF(J141="はい","基準1",""))</f>
        <v/>
      </c>
    </row>
    <row r="142" spans="3:14" ht="54" customHeight="1">
      <c r="C142" s="383" t="s">
        <v>131</v>
      </c>
      <c r="D142" s="438"/>
      <c r="E142" s="438"/>
      <c r="F142" s="384" t="s">
        <v>52</v>
      </c>
      <c r="G142" s="386"/>
      <c r="H142" s="246" t="s">
        <v>218</v>
      </c>
      <c r="I142" s="247"/>
      <c r="J142" s="386"/>
      <c r="K142" s="246" t="s">
        <v>218</v>
      </c>
      <c r="L142" s="247"/>
      <c r="M142" s="388" t="str">
        <f>IF(N142="","",VLOOKUP(N142,基準選択肢C,2,FALSE))</f>
        <v/>
      </c>
      <c r="N142" s="388" t="str">
        <f>IF(AND($M$7="研究分担医師",$G142="はい",$I143="有"),"基準1と7",IF(AND($M$7="研究分担医師",$J142="はい",$L143="有"),"基準1と7",IF($G142="はい","基準1",IF($J142="はい","基準1",""))))</f>
        <v/>
      </c>
    </row>
    <row r="143" spans="3:14" ht="48.95" customHeight="1">
      <c r="C143" s="439"/>
      <c r="D143" s="440"/>
      <c r="E143" s="440"/>
      <c r="F143" s="385"/>
      <c r="G143" s="387"/>
      <c r="H143" s="243" t="s">
        <v>219</v>
      </c>
      <c r="I143" s="156"/>
      <c r="J143" s="387"/>
      <c r="K143" s="243" t="s">
        <v>219</v>
      </c>
      <c r="L143" s="156"/>
      <c r="M143" s="316"/>
      <c r="N143" s="316"/>
    </row>
    <row r="144" spans="3:14" ht="60" customHeight="1">
      <c r="C144" s="389" t="s">
        <v>132</v>
      </c>
      <c r="D144" s="390"/>
      <c r="E144" s="391"/>
      <c r="F144" s="384" t="s">
        <v>52</v>
      </c>
      <c r="G144" s="398"/>
      <c r="H144" s="245" t="s">
        <v>220</v>
      </c>
      <c r="I144" s="156"/>
      <c r="J144" s="398"/>
      <c r="K144" s="245" t="s">
        <v>220</v>
      </c>
      <c r="L144" s="156"/>
      <c r="M144" s="388" t="str">
        <f>IF(N144="","",VLOOKUP(N144,基準選択肢C,2,FALSE))</f>
        <v/>
      </c>
      <c r="N144" s="388" t="str">
        <f>IF(AND($M$7="研究分担医師",$G144="はい",$I145&gt;=2500000),"基準1と7",IF(AND($M$7="研究分担医師",$J144="はい",$L145&gt;=2500000),"基準1と7",IF($G144="はい","基準1",IF($J144="はい","基準1",""))))</f>
        <v/>
      </c>
    </row>
    <row r="145" spans="3:14" ht="54" customHeight="1">
      <c r="C145" s="392"/>
      <c r="D145" s="393"/>
      <c r="E145" s="394"/>
      <c r="F145" s="385"/>
      <c r="G145" s="387"/>
      <c r="H145" s="243" t="s">
        <v>217</v>
      </c>
      <c r="I145" s="244"/>
      <c r="J145" s="387"/>
      <c r="K145" s="243" t="s">
        <v>217</v>
      </c>
      <c r="L145" s="244"/>
      <c r="M145" s="316"/>
      <c r="N145" s="316"/>
    </row>
    <row r="146" spans="3:14" ht="60" customHeight="1">
      <c r="C146" s="392"/>
      <c r="D146" s="393"/>
      <c r="E146" s="394"/>
      <c r="F146" s="384" t="s">
        <v>51</v>
      </c>
      <c r="G146" s="398"/>
      <c r="H146" s="245" t="s">
        <v>220</v>
      </c>
      <c r="I146" s="156"/>
      <c r="J146" s="398"/>
      <c r="K146" s="245" t="s">
        <v>220</v>
      </c>
      <c r="L146" s="156"/>
      <c r="M146" s="388" t="str">
        <f>IF(N146="","",VLOOKUP(N146,基準選択肢C,2,FALSE))</f>
        <v/>
      </c>
      <c r="N146" s="388" t="str">
        <f>IF(G146="はい","基準1",IF(J146="はい","基準1",""))</f>
        <v/>
      </c>
    </row>
    <row r="147" spans="3:14" ht="54" customHeight="1">
      <c r="C147" s="395"/>
      <c r="D147" s="396"/>
      <c r="E147" s="397"/>
      <c r="F147" s="385"/>
      <c r="G147" s="387"/>
      <c r="H147" s="243" t="s">
        <v>217</v>
      </c>
      <c r="I147" s="244"/>
      <c r="J147" s="387"/>
      <c r="K147" s="243" t="s">
        <v>217</v>
      </c>
      <c r="L147" s="244"/>
      <c r="M147" s="316"/>
      <c r="N147" s="316" t="str">
        <f>IF(G147="はい","基準1",IF(J147="はい","基準1",""))</f>
        <v/>
      </c>
    </row>
    <row r="148" spans="3:14" ht="73.5" customHeight="1">
      <c r="C148" s="441" t="s">
        <v>236</v>
      </c>
      <c r="D148" s="442"/>
      <c r="E148" s="443"/>
      <c r="F148" s="45" t="s">
        <v>52</v>
      </c>
      <c r="G148" s="248"/>
      <c r="H148" s="243" t="s">
        <v>221</v>
      </c>
      <c r="I148" s="156"/>
      <c r="J148" s="248"/>
      <c r="K148" s="243" t="s">
        <v>221</v>
      </c>
      <c r="L148" s="156"/>
      <c r="M148" s="245" t="str">
        <f>IF(N148="","",VLOOKUP(N148,基準選択肢C,2,FALSE))</f>
        <v/>
      </c>
      <c r="N148" s="245" t="str">
        <f>IF(AND($M$7="研究分担医師",G148="はい"),"基準1と7",IF(AND($M$7="研究分担医師",J148="はい"),"基準1と7",IF(OR(G148="はい",J148="はい"),"基準1","")))</f>
        <v/>
      </c>
    </row>
    <row r="149" spans="3:14" ht="80.099999999999994" customHeight="1">
      <c r="C149" s="444"/>
      <c r="D149" s="445"/>
      <c r="E149" s="446"/>
      <c r="F149" s="45" t="s">
        <v>51</v>
      </c>
      <c r="G149" s="248"/>
      <c r="H149" s="243" t="s">
        <v>221</v>
      </c>
      <c r="I149" s="156"/>
      <c r="J149" s="248"/>
      <c r="K149" s="243" t="s">
        <v>221</v>
      </c>
      <c r="L149" s="156"/>
      <c r="M149" s="245" t="str">
        <f>IF(N149="","",VLOOKUP(N149,基準選択肢C,2,FALSE))</f>
        <v/>
      </c>
      <c r="N149" s="245" t="str">
        <f>IF(G149="はい","基準1",IF(J149="はい","基準1",""))</f>
        <v/>
      </c>
    </row>
    <row r="150" spans="3:14" ht="62.25" customHeight="1">
      <c r="C150" s="447" t="s">
        <v>237</v>
      </c>
      <c r="D150" s="448"/>
      <c r="E150" s="449"/>
      <c r="F150" s="384" t="s">
        <v>52</v>
      </c>
      <c r="G150" s="398"/>
      <c r="H150" s="243" t="s">
        <v>222</v>
      </c>
      <c r="I150" s="156"/>
      <c r="J150" s="398"/>
      <c r="K150" s="243" t="s">
        <v>222</v>
      </c>
      <c r="L150" s="156"/>
      <c r="M150" s="388" t="str">
        <f>IF(N150="","",VLOOKUP(N150,基準選択肢C,2,FALSE))</f>
        <v/>
      </c>
      <c r="N150" s="388" t="str">
        <f>IF(AND($M$7="研究分担医師",G150="はい",I150="はい"),"基準1と7",IF(AND($M$7="研究分担医師",J150="はい",L150="はい"),"基準1と7",IF(AND(G150="はい",I150="はい"),"基準1",IF(AND(J150="はい",L150="はい"),"基準1",IF(AND(G150="はい",I150="いいえ"),"基準1",IF(AND(J150="はい",L150="いいえ"),"基準1",""))))))</f>
        <v/>
      </c>
    </row>
    <row r="151" spans="3:14" ht="80.099999999999994" customHeight="1">
      <c r="C151" s="450"/>
      <c r="D151" s="451"/>
      <c r="E151" s="452"/>
      <c r="F151" s="456"/>
      <c r="G151" s="409"/>
      <c r="H151" s="243" t="s">
        <v>223</v>
      </c>
      <c r="I151" s="156"/>
      <c r="J151" s="409"/>
      <c r="K151" s="243" t="s">
        <v>223</v>
      </c>
      <c r="L151" s="156"/>
      <c r="M151" s="316"/>
      <c r="N151" s="316"/>
    </row>
    <row r="152" spans="3:14" ht="62.25" customHeight="1">
      <c r="C152" s="450"/>
      <c r="D152" s="451"/>
      <c r="E152" s="452"/>
      <c r="F152" s="384" t="s">
        <v>51</v>
      </c>
      <c r="G152" s="398"/>
      <c r="H152" s="243" t="s">
        <v>222</v>
      </c>
      <c r="I152" s="156"/>
      <c r="J152" s="398"/>
      <c r="K152" s="243" t="s">
        <v>222</v>
      </c>
      <c r="L152" s="156"/>
      <c r="M152" s="388" t="str">
        <f>IF(N152="","",VLOOKUP(N152,基準選択肢C,2,FALSE))</f>
        <v/>
      </c>
      <c r="N152" s="388" t="str">
        <f>IF(G152="はい","基準1",IF(J152="はい","基準1",""))</f>
        <v/>
      </c>
    </row>
    <row r="153" spans="3:14" ht="80.099999999999994" customHeight="1">
      <c r="C153" s="453"/>
      <c r="D153" s="454"/>
      <c r="E153" s="455"/>
      <c r="F153" s="456"/>
      <c r="G153" s="409"/>
      <c r="H153" s="243" t="s">
        <v>223</v>
      </c>
      <c r="I153" s="156"/>
      <c r="J153" s="409"/>
      <c r="K153" s="243" t="s">
        <v>223</v>
      </c>
      <c r="L153" s="156"/>
      <c r="M153" s="316"/>
      <c r="N153" s="316"/>
    </row>
    <row r="154" spans="3:14" ht="60" customHeight="1">
      <c r="C154" s="457" t="s">
        <v>140</v>
      </c>
      <c r="D154" s="458"/>
      <c r="E154" s="459"/>
      <c r="F154" s="384" t="s">
        <v>52</v>
      </c>
      <c r="G154" s="398"/>
      <c r="H154" s="243" t="s">
        <v>225</v>
      </c>
      <c r="I154" s="156"/>
      <c r="J154" s="398"/>
      <c r="K154" s="243" t="s">
        <v>225</v>
      </c>
      <c r="L154" s="156"/>
      <c r="M154" s="388" t="str">
        <f>IF(N154="","",VLOOKUP(N154,基準選択肢C,2))</f>
        <v/>
      </c>
      <c r="N154" s="388" t="str">
        <f>IF(AND($M$7="研究分担医師",G154="はい",I154="はい"),"基準1と7",IF(AND($M$7="研究分担医師",J154="はい",L154="はい"),"基準1と7",IF(AND(G154="はい",I154="はい"),"基準1",IF(AND(J154="はい",L154="はい"),"基準1",IF(AND(G154="はい",I154="いいえ"),"基準1",IF(AND(J154="はい",L154="いいえ"),"基準1",""))))))</f>
        <v/>
      </c>
    </row>
    <row r="155" spans="3:14" ht="80.099999999999994" customHeight="1">
      <c r="C155" s="460"/>
      <c r="D155" s="461"/>
      <c r="E155" s="462"/>
      <c r="F155" s="465"/>
      <c r="G155" s="414"/>
      <c r="H155" s="243" t="s">
        <v>226</v>
      </c>
      <c r="I155" s="156"/>
      <c r="J155" s="414"/>
      <c r="K155" s="243" t="s">
        <v>226</v>
      </c>
      <c r="L155" s="156"/>
      <c r="M155" s="316"/>
      <c r="N155" s="316"/>
    </row>
    <row r="156" spans="3:14" ht="60" customHeight="1">
      <c r="C156" s="460"/>
      <c r="D156" s="461"/>
      <c r="E156" s="462"/>
      <c r="F156" s="384" t="s">
        <v>51</v>
      </c>
      <c r="G156" s="398"/>
      <c r="H156" s="243" t="s">
        <v>225</v>
      </c>
      <c r="I156" s="156"/>
      <c r="J156" s="398"/>
      <c r="K156" s="243" t="s">
        <v>225</v>
      </c>
      <c r="L156" s="156"/>
      <c r="M156" s="388" t="str">
        <f>IF(N156="","",VLOOKUP(N156,基準選択肢C,2))</f>
        <v/>
      </c>
      <c r="N156" s="388" t="str">
        <f>IF(G156="はい","基準1",IF(J156="はい","基準1",""))</f>
        <v/>
      </c>
    </row>
    <row r="157" spans="3:14" ht="80.099999999999994" customHeight="1">
      <c r="C157" s="463"/>
      <c r="D157" s="464"/>
      <c r="E157" s="464"/>
      <c r="F157" s="465"/>
      <c r="G157" s="414"/>
      <c r="H157" s="243" t="s">
        <v>226</v>
      </c>
      <c r="I157" s="156"/>
      <c r="J157" s="414"/>
      <c r="K157" s="243" t="s">
        <v>226</v>
      </c>
      <c r="L157" s="156"/>
      <c r="M157" s="316"/>
      <c r="N157" s="316"/>
    </row>
    <row r="158" spans="3:14">
      <c r="G158" s="43"/>
      <c r="H158" s="43"/>
      <c r="N158" s="157"/>
    </row>
    <row r="159" spans="3:14" ht="31.5" customHeight="1">
      <c r="D159" s="240"/>
      <c r="E159" s="241" t="s">
        <v>136</v>
      </c>
      <c r="F159" s="254" t="s">
        <v>67</v>
      </c>
      <c r="G159" s="354" t="str">
        <f>IF(G18="","",G18)</f>
        <v/>
      </c>
      <c r="H159" s="355"/>
      <c r="I159" s="355"/>
      <c r="J159" s="355"/>
      <c r="K159" s="355"/>
      <c r="L159" s="355"/>
      <c r="M159" s="356"/>
      <c r="N159" s="157"/>
    </row>
    <row r="160" spans="3:14" ht="20.100000000000001" customHeight="1">
      <c r="E160" s="43"/>
      <c r="F160" s="43"/>
      <c r="G160" s="43"/>
      <c r="H160" s="43"/>
      <c r="N160" s="157"/>
    </row>
    <row r="161" spans="3:14" ht="21" customHeight="1">
      <c r="C161" s="428" t="s">
        <v>54</v>
      </c>
      <c r="D161" s="429"/>
      <c r="E161" s="429"/>
      <c r="F161" s="430"/>
      <c r="G161" s="366" t="s">
        <v>53</v>
      </c>
      <c r="H161" s="367"/>
      <c r="I161" s="368"/>
      <c r="J161" s="366" t="s">
        <v>70</v>
      </c>
      <c r="K161" s="367"/>
      <c r="L161" s="368"/>
      <c r="M161" s="366"/>
      <c r="N161" s="369"/>
    </row>
    <row r="162" spans="3:14" ht="21" customHeight="1">
      <c r="C162" s="431"/>
      <c r="D162" s="432"/>
      <c r="E162" s="432"/>
      <c r="F162" s="433"/>
      <c r="G162" s="357" t="s">
        <v>23</v>
      </c>
      <c r="H162" s="366" t="s">
        <v>215</v>
      </c>
      <c r="I162" s="368"/>
      <c r="J162" s="357" t="s">
        <v>23</v>
      </c>
      <c r="K162" s="366" t="s">
        <v>215</v>
      </c>
      <c r="L162" s="368"/>
      <c r="M162" s="366" t="s">
        <v>215</v>
      </c>
      <c r="N162" s="369"/>
    </row>
    <row r="163" spans="3:14" ht="52.5" customHeight="1">
      <c r="C163" s="434"/>
      <c r="D163" s="435"/>
      <c r="E163" s="435"/>
      <c r="F163" s="436"/>
      <c r="G163" s="370"/>
      <c r="H163" s="366" t="s">
        <v>216</v>
      </c>
      <c r="I163" s="368"/>
      <c r="J163" s="370"/>
      <c r="K163" s="366" t="s">
        <v>216</v>
      </c>
      <c r="L163" s="368"/>
      <c r="M163" s="366" t="s">
        <v>111</v>
      </c>
      <c r="N163" s="369"/>
    </row>
    <row r="164" spans="3:14" ht="54" customHeight="1">
      <c r="C164" s="380" t="s">
        <v>135</v>
      </c>
      <c r="D164" s="346"/>
      <c r="E164" s="300"/>
      <c r="F164" s="45" t="s">
        <v>52</v>
      </c>
      <c r="G164" s="156"/>
      <c r="H164" s="243" t="s">
        <v>217</v>
      </c>
      <c r="I164" s="244"/>
      <c r="J164" s="156"/>
      <c r="K164" s="243" t="s">
        <v>217</v>
      </c>
      <c r="L164" s="244"/>
      <c r="M164" s="245" t="str">
        <f>IF(N164="","",VLOOKUP(N164,基準選択肢C,2,FALSE))</f>
        <v/>
      </c>
      <c r="N164" s="245" t="str">
        <f>IF(G164="はい","基準1",IF(J164="はい","基準1",""))</f>
        <v/>
      </c>
    </row>
    <row r="165" spans="3:14" ht="54" customHeight="1">
      <c r="C165" s="383" t="s">
        <v>131</v>
      </c>
      <c r="D165" s="438"/>
      <c r="E165" s="438"/>
      <c r="F165" s="384" t="s">
        <v>52</v>
      </c>
      <c r="G165" s="386"/>
      <c r="H165" s="246" t="s">
        <v>218</v>
      </c>
      <c r="I165" s="247"/>
      <c r="J165" s="386"/>
      <c r="K165" s="246" t="s">
        <v>218</v>
      </c>
      <c r="L165" s="247"/>
      <c r="M165" s="388" t="str">
        <f>IF(N165="","",VLOOKUP(N165,基準選択肢C,2,FALSE))</f>
        <v/>
      </c>
      <c r="N165" s="388" t="str">
        <f>IF(AND($M$7="研究分担医師",$G165="はい",$I166="有"),"基準1と7",IF(AND($M$7="研究分担医師",$J165="はい",$L166="有"),"基準1と7",IF($G165="はい","基準1",IF($J165="はい","基準1",""))))</f>
        <v/>
      </c>
    </row>
    <row r="166" spans="3:14" ht="48.95" customHeight="1">
      <c r="C166" s="439"/>
      <c r="D166" s="440"/>
      <c r="E166" s="440"/>
      <c r="F166" s="385"/>
      <c r="G166" s="387"/>
      <c r="H166" s="243" t="s">
        <v>219</v>
      </c>
      <c r="I166" s="156"/>
      <c r="J166" s="387"/>
      <c r="K166" s="243" t="s">
        <v>219</v>
      </c>
      <c r="L166" s="156"/>
      <c r="M166" s="316"/>
      <c r="N166" s="316"/>
    </row>
    <row r="167" spans="3:14" ht="60" customHeight="1">
      <c r="C167" s="389" t="s">
        <v>132</v>
      </c>
      <c r="D167" s="390"/>
      <c r="E167" s="391"/>
      <c r="F167" s="384" t="s">
        <v>52</v>
      </c>
      <c r="G167" s="398"/>
      <c r="H167" s="245" t="s">
        <v>220</v>
      </c>
      <c r="I167" s="156"/>
      <c r="J167" s="398"/>
      <c r="K167" s="245" t="s">
        <v>220</v>
      </c>
      <c r="L167" s="156"/>
      <c r="M167" s="388" t="str">
        <f>IF(N167="","",VLOOKUP(N167,基準選択肢C,2,FALSE))</f>
        <v/>
      </c>
      <c r="N167" s="388" t="str">
        <f>IF(AND($M$7="研究分担医師",$G167="はい",$I168&gt;=2500000),"基準1と7",IF(AND($M$7="研究分担医師",$J167="はい",$L168&gt;=2500000),"基準1と7",IF($G167="はい","基準1",IF($J167="はい","基準1",""))))</f>
        <v/>
      </c>
    </row>
    <row r="168" spans="3:14" ht="54" customHeight="1">
      <c r="C168" s="392"/>
      <c r="D168" s="393"/>
      <c r="E168" s="394"/>
      <c r="F168" s="385"/>
      <c r="G168" s="387"/>
      <c r="H168" s="243" t="s">
        <v>217</v>
      </c>
      <c r="I168" s="244"/>
      <c r="J168" s="387"/>
      <c r="K168" s="243" t="s">
        <v>217</v>
      </c>
      <c r="L168" s="244"/>
      <c r="M168" s="316"/>
      <c r="N168" s="316"/>
    </row>
    <row r="169" spans="3:14" ht="60" customHeight="1">
      <c r="C169" s="392"/>
      <c r="D169" s="393"/>
      <c r="E169" s="394"/>
      <c r="F169" s="384" t="s">
        <v>51</v>
      </c>
      <c r="G169" s="398"/>
      <c r="H169" s="245" t="s">
        <v>220</v>
      </c>
      <c r="I169" s="156"/>
      <c r="J169" s="398"/>
      <c r="K169" s="245" t="s">
        <v>220</v>
      </c>
      <c r="L169" s="156"/>
      <c r="M169" s="388" t="str">
        <f>IF(N169="","",VLOOKUP(N169,基準選択肢C,2,FALSE))</f>
        <v/>
      </c>
      <c r="N169" s="388" t="str">
        <f>IF(G169="はい","基準1",IF(J169="はい","基準1",""))</f>
        <v/>
      </c>
    </row>
    <row r="170" spans="3:14" ht="54" customHeight="1">
      <c r="C170" s="395"/>
      <c r="D170" s="396"/>
      <c r="E170" s="397"/>
      <c r="F170" s="385"/>
      <c r="G170" s="387"/>
      <c r="H170" s="243" t="s">
        <v>217</v>
      </c>
      <c r="I170" s="244"/>
      <c r="J170" s="387"/>
      <c r="K170" s="243" t="s">
        <v>217</v>
      </c>
      <c r="L170" s="244"/>
      <c r="M170" s="316"/>
      <c r="N170" s="316" t="str">
        <f>IF(G170="はい","基準1",IF(J170="はい","基準1",""))</f>
        <v/>
      </c>
    </row>
    <row r="171" spans="3:14" ht="73.5" customHeight="1">
      <c r="C171" s="441" t="s">
        <v>236</v>
      </c>
      <c r="D171" s="442"/>
      <c r="E171" s="443"/>
      <c r="F171" s="45" t="s">
        <v>52</v>
      </c>
      <c r="G171" s="248"/>
      <c r="H171" s="243" t="s">
        <v>221</v>
      </c>
      <c r="I171" s="156"/>
      <c r="J171" s="248"/>
      <c r="K171" s="243" t="s">
        <v>221</v>
      </c>
      <c r="L171" s="156"/>
      <c r="M171" s="245" t="str">
        <f>IF(N171="","",VLOOKUP(N171,基準選択肢C,2,FALSE))</f>
        <v/>
      </c>
      <c r="N171" s="245" t="str">
        <f>IF(AND($M$7="研究分担医師",G171="はい"),"基準1と7",IF(AND($M$7="研究分担医師",J171="はい"),"基準1と7",IF(OR(G171="はい",J171="はい"),"基準1","")))</f>
        <v/>
      </c>
    </row>
    <row r="172" spans="3:14" ht="80.099999999999994" customHeight="1">
      <c r="C172" s="444"/>
      <c r="D172" s="445"/>
      <c r="E172" s="446"/>
      <c r="F172" s="45" t="s">
        <v>51</v>
      </c>
      <c r="G172" s="248"/>
      <c r="H172" s="243" t="s">
        <v>221</v>
      </c>
      <c r="I172" s="156"/>
      <c r="J172" s="248"/>
      <c r="K172" s="243" t="s">
        <v>221</v>
      </c>
      <c r="L172" s="156"/>
      <c r="M172" s="245" t="str">
        <f>IF(N172="","",VLOOKUP(N172,基準選択肢C,2,FALSE))</f>
        <v/>
      </c>
      <c r="N172" s="245" t="str">
        <f>IF(G172="はい","基準1",IF(J172="はい","基準1",""))</f>
        <v/>
      </c>
    </row>
    <row r="173" spans="3:14" ht="62.25" customHeight="1">
      <c r="C173" s="447" t="s">
        <v>237</v>
      </c>
      <c r="D173" s="448"/>
      <c r="E173" s="449"/>
      <c r="F173" s="384" t="s">
        <v>52</v>
      </c>
      <c r="G173" s="398"/>
      <c r="H173" s="243" t="s">
        <v>222</v>
      </c>
      <c r="I173" s="156"/>
      <c r="J173" s="398"/>
      <c r="K173" s="243" t="s">
        <v>222</v>
      </c>
      <c r="L173" s="156"/>
      <c r="M173" s="388" t="str">
        <f>IF(N173="","",VLOOKUP(N173,基準選択肢C,2,FALSE))</f>
        <v/>
      </c>
      <c r="N173" s="388" t="str">
        <f>IF(AND($M$7="研究分担医師",G173="はい",I173="はい"),"基準1と7",IF(AND($M$7="研究分担医師",J173="はい",L173="はい"),"基準1と7",IF(AND(G173="はい",I173="はい"),"基準1",IF(AND(J173="はい",L173="はい"),"基準1",IF(AND(G173="はい",I173="いいえ"),"基準1",IF(AND(J173="はい",L173="いいえ"),"基準1",""))))))</f>
        <v/>
      </c>
    </row>
    <row r="174" spans="3:14" ht="80.099999999999994" customHeight="1">
      <c r="C174" s="450"/>
      <c r="D174" s="451"/>
      <c r="E174" s="452"/>
      <c r="F174" s="456"/>
      <c r="G174" s="409"/>
      <c r="H174" s="243" t="s">
        <v>223</v>
      </c>
      <c r="I174" s="156"/>
      <c r="J174" s="409"/>
      <c r="K174" s="243" t="s">
        <v>223</v>
      </c>
      <c r="L174" s="156"/>
      <c r="M174" s="316"/>
      <c r="N174" s="316"/>
    </row>
    <row r="175" spans="3:14" ht="62.25" customHeight="1">
      <c r="C175" s="450"/>
      <c r="D175" s="451"/>
      <c r="E175" s="452"/>
      <c r="F175" s="384" t="s">
        <v>51</v>
      </c>
      <c r="G175" s="398"/>
      <c r="H175" s="243" t="s">
        <v>222</v>
      </c>
      <c r="I175" s="156"/>
      <c r="J175" s="398"/>
      <c r="K175" s="243" t="s">
        <v>222</v>
      </c>
      <c r="L175" s="156"/>
      <c r="M175" s="388" t="str">
        <f>IF(N175="","",VLOOKUP(N175,基準選択肢C,2,FALSE))</f>
        <v/>
      </c>
      <c r="N175" s="388" t="str">
        <f>IF(G175="はい","基準1",IF(J175="はい","基準1",""))</f>
        <v/>
      </c>
    </row>
    <row r="176" spans="3:14" ht="80.099999999999994" customHeight="1">
      <c r="C176" s="453"/>
      <c r="D176" s="454"/>
      <c r="E176" s="455"/>
      <c r="F176" s="456"/>
      <c r="G176" s="409"/>
      <c r="H176" s="243" t="s">
        <v>223</v>
      </c>
      <c r="I176" s="156"/>
      <c r="J176" s="409"/>
      <c r="K176" s="243" t="s">
        <v>223</v>
      </c>
      <c r="L176" s="156"/>
      <c r="M176" s="316"/>
      <c r="N176" s="316"/>
    </row>
    <row r="177" spans="3:14" ht="60" customHeight="1">
      <c r="C177" s="457" t="s">
        <v>140</v>
      </c>
      <c r="D177" s="458"/>
      <c r="E177" s="459"/>
      <c r="F177" s="384" t="s">
        <v>52</v>
      </c>
      <c r="G177" s="398"/>
      <c r="H177" s="243" t="s">
        <v>225</v>
      </c>
      <c r="I177" s="156"/>
      <c r="J177" s="398"/>
      <c r="K177" s="243" t="s">
        <v>225</v>
      </c>
      <c r="L177" s="156"/>
      <c r="M177" s="388" t="str">
        <f>IF(N177="","",VLOOKUP(N177,基準選択肢C,2))</f>
        <v/>
      </c>
      <c r="N177" s="388" t="str">
        <f>IF(AND($M$7="研究分担医師",G177="はい",I177="はい"),"基準1と7",IF(AND($M$7="研究分担医師",J177="はい",L177="はい"),"基準1と7",IF(AND(G177="はい",I177="はい"),"基準1",IF(AND(J177="はい",L177="はい"),"基準1",IF(AND(G177="はい",I177="いいえ"),"基準1",IF(AND(J177="はい",L177="いいえ"),"基準1",""))))))</f>
        <v/>
      </c>
    </row>
    <row r="178" spans="3:14" ht="80.099999999999994" customHeight="1">
      <c r="C178" s="460"/>
      <c r="D178" s="461"/>
      <c r="E178" s="462"/>
      <c r="F178" s="465"/>
      <c r="G178" s="414"/>
      <c r="H178" s="243" t="s">
        <v>226</v>
      </c>
      <c r="I178" s="156"/>
      <c r="J178" s="414"/>
      <c r="K178" s="243" t="s">
        <v>226</v>
      </c>
      <c r="L178" s="156"/>
      <c r="M178" s="316"/>
      <c r="N178" s="316"/>
    </row>
    <row r="179" spans="3:14" ht="60" customHeight="1">
      <c r="C179" s="460"/>
      <c r="D179" s="461"/>
      <c r="E179" s="462"/>
      <c r="F179" s="384" t="s">
        <v>51</v>
      </c>
      <c r="G179" s="398"/>
      <c r="H179" s="243" t="s">
        <v>225</v>
      </c>
      <c r="I179" s="156"/>
      <c r="J179" s="398"/>
      <c r="K179" s="243" t="s">
        <v>225</v>
      </c>
      <c r="L179" s="156"/>
      <c r="M179" s="388" t="str">
        <f>IF(N179="","",VLOOKUP(N179,基準選択肢C,2))</f>
        <v/>
      </c>
      <c r="N179" s="388" t="str">
        <f>IF(G179="はい","基準1",IF(J179="はい","基準1",""))</f>
        <v/>
      </c>
    </row>
    <row r="180" spans="3:14" ht="80.099999999999994" customHeight="1">
      <c r="C180" s="463"/>
      <c r="D180" s="464"/>
      <c r="E180" s="464"/>
      <c r="F180" s="465"/>
      <c r="G180" s="414"/>
      <c r="H180" s="243" t="s">
        <v>226</v>
      </c>
      <c r="I180" s="156"/>
      <c r="J180" s="414"/>
      <c r="K180" s="243" t="s">
        <v>226</v>
      </c>
      <c r="L180" s="156"/>
      <c r="M180" s="316"/>
      <c r="N180" s="316"/>
    </row>
  </sheetData>
  <sheetProtection sheet="1" formatCells="0" selectLockedCells="1"/>
  <mergeCells count="403">
    <mergeCell ref="N173:N174"/>
    <mergeCell ref="N179:N180"/>
    <mergeCell ref="G175:G176"/>
    <mergeCell ref="N175:N176"/>
    <mergeCell ref="C171:E172"/>
    <mergeCell ref="C173:E176"/>
    <mergeCell ref="F173:F174"/>
    <mergeCell ref="G173:G174"/>
    <mergeCell ref="J173:J174"/>
    <mergeCell ref="M173:M174"/>
    <mergeCell ref="F175:F176"/>
    <mergeCell ref="J175:J176"/>
    <mergeCell ref="M175:M176"/>
    <mergeCell ref="C177:E180"/>
    <mergeCell ref="F177:F178"/>
    <mergeCell ref="G177:G178"/>
    <mergeCell ref="J177:J178"/>
    <mergeCell ref="M177:M178"/>
    <mergeCell ref="N177:N178"/>
    <mergeCell ref="F179:F180"/>
    <mergeCell ref="G179:G180"/>
    <mergeCell ref="J179:J180"/>
    <mergeCell ref="M179:M180"/>
    <mergeCell ref="C164:E164"/>
    <mergeCell ref="C165:E166"/>
    <mergeCell ref="F165:F166"/>
    <mergeCell ref="G165:G166"/>
    <mergeCell ref="J165:J166"/>
    <mergeCell ref="M165:M166"/>
    <mergeCell ref="N165:N166"/>
    <mergeCell ref="C167:E170"/>
    <mergeCell ref="F167:F168"/>
    <mergeCell ref="G167:G168"/>
    <mergeCell ref="J167:J168"/>
    <mergeCell ref="M167:M168"/>
    <mergeCell ref="N167:N168"/>
    <mergeCell ref="F169:F170"/>
    <mergeCell ref="G169:G170"/>
    <mergeCell ref="J169:J170"/>
    <mergeCell ref="M169:M170"/>
    <mergeCell ref="N169:N170"/>
    <mergeCell ref="N156:N157"/>
    <mergeCell ref="G159:M159"/>
    <mergeCell ref="C161:F163"/>
    <mergeCell ref="G161:I161"/>
    <mergeCell ref="J161:L161"/>
    <mergeCell ref="M161:N161"/>
    <mergeCell ref="G162:G163"/>
    <mergeCell ref="H162:I162"/>
    <mergeCell ref="J162:J163"/>
    <mergeCell ref="K162:L162"/>
    <mergeCell ref="C154:E157"/>
    <mergeCell ref="F154:F155"/>
    <mergeCell ref="G154:G155"/>
    <mergeCell ref="J154:J155"/>
    <mergeCell ref="M154:M155"/>
    <mergeCell ref="N154:N155"/>
    <mergeCell ref="F156:F157"/>
    <mergeCell ref="G156:G157"/>
    <mergeCell ref="J156:J157"/>
    <mergeCell ref="M156:M157"/>
    <mergeCell ref="M162:N162"/>
    <mergeCell ref="H163:I163"/>
    <mergeCell ref="K163:L163"/>
    <mergeCell ref="M163:N163"/>
    <mergeCell ref="N150:N151"/>
    <mergeCell ref="F152:F153"/>
    <mergeCell ref="G152:G153"/>
    <mergeCell ref="J152:J153"/>
    <mergeCell ref="M152:M153"/>
    <mergeCell ref="N152:N153"/>
    <mergeCell ref="G146:G147"/>
    <mergeCell ref="J146:J147"/>
    <mergeCell ref="M146:M147"/>
    <mergeCell ref="N146:N147"/>
    <mergeCell ref="C148:E149"/>
    <mergeCell ref="C150:E153"/>
    <mergeCell ref="F150:F151"/>
    <mergeCell ref="G150:G151"/>
    <mergeCell ref="J150:J151"/>
    <mergeCell ref="M150:M151"/>
    <mergeCell ref="N142:N143"/>
    <mergeCell ref="C138:F140"/>
    <mergeCell ref="G138:I138"/>
    <mergeCell ref="C144:E147"/>
    <mergeCell ref="F144:F145"/>
    <mergeCell ref="G144:G145"/>
    <mergeCell ref="J144:J145"/>
    <mergeCell ref="M144:M145"/>
    <mergeCell ref="N144:N145"/>
    <mergeCell ref="F146:F147"/>
    <mergeCell ref="C141:E141"/>
    <mergeCell ref="C142:E143"/>
    <mergeCell ref="F142:F143"/>
    <mergeCell ref="G142:G143"/>
    <mergeCell ref="J142:J143"/>
    <mergeCell ref="M142:M143"/>
    <mergeCell ref="J138:L138"/>
    <mergeCell ref="M138:N138"/>
    <mergeCell ref="C131:E134"/>
    <mergeCell ref="F131:F132"/>
    <mergeCell ref="G131:G132"/>
    <mergeCell ref="J131:J132"/>
    <mergeCell ref="M131:M132"/>
    <mergeCell ref="N131:N132"/>
    <mergeCell ref="G139:G140"/>
    <mergeCell ref="H139:I139"/>
    <mergeCell ref="J139:J140"/>
    <mergeCell ref="K139:L139"/>
    <mergeCell ref="M139:N139"/>
    <mergeCell ref="H140:I140"/>
    <mergeCell ref="K140:L140"/>
    <mergeCell ref="M140:N140"/>
    <mergeCell ref="F133:F134"/>
    <mergeCell ref="G133:G134"/>
    <mergeCell ref="J133:J134"/>
    <mergeCell ref="M133:M134"/>
    <mergeCell ref="N133:N134"/>
    <mergeCell ref="G136:M136"/>
    <mergeCell ref="C125:E126"/>
    <mergeCell ref="C127:E130"/>
    <mergeCell ref="F127:F128"/>
    <mergeCell ref="G127:G128"/>
    <mergeCell ref="J127:J128"/>
    <mergeCell ref="M127:M128"/>
    <mergeCell ref="N127:N128"/>
    <mergeCell ref="F129:F130"/>
    <mergeCell ref="G129:G130"/>
    <mergeCell ref="J129:J130"/>
    <mergeCell ref="M129:M130"/>
    <mergeCell ref="N129:N130"/>
    <mergeCell ref="C118:E118"/>
    <mergeCell ref="C119:E120"/>
    <mergeCell ref="F119:F120"/>
    <mergeCell ref="G119:G120"/>
    <mergeCell ref="J119:J120"/>
    <mergeCell ref="M119:M120"/>
    <mergeCell ref="N119:N120"/>
    <mergeCell ref="C121:E124"/>
    <mergeCell ref="F121:F122"/>
    <mergeCell ref="G121:G122"/>
    <mergeCell ref="J121:J122"/>
    <mergeCell ref="M121:M122"/>
    <mergeCell ref="N121:N122"/>
    <mergeCell ref="F123:F124"/>
    <mergeCell ref="G123:G124"/>
    <mergeCell ref="J123:J124"/>
    <mergeCell ref="M123:M124"/>
    <mergeCell ref="N123:N124"/>
    <mergeCell ref="N110:N111"/>
    <mergeCell ref="G113:M113"/>
    <mergeCell ref="C115:F117"/>
    <mergeCell ref="G115:I115"/>
    <mergeCell ref="J115:L115"/>
    <mergeCell ref="M115:N115"/>
    <mergeCell ref="G116:G117"/>
    <mergeCell ref="H116:I116"/>
    <mergeCell ref="J116:J117"/>
    <mergeCell ref="K116:L116"/>
    <mergeCell ref="C108:E111"/>
    <mergeCell ref="F108:F109"/>
    <mergeCell ref="G108:G109"/>
    <mergeCell ref="J108:J109"/>
    <mergeCell ref="M108:M109"/>
    <mergeCell ref="N108:N109"/>
    <mergeCell ref="F110:F111"/>
    <mergeCell ref="G110:G111"/>
    <mergeCell ref="J110:J111"/>
    <mergeCell ref="M110:M111"/>
    <mergeCell ref="M116:N116"/>
    <mergeCell ref="H117:I117"/>
    <mergeCell ref="K117:L117"/>
    <mergeCell ref="M117:N117"/>
    <mergeCell ref="N104:N105"/>
    <mergeCell ref="F106:F107"/>
    <mergeCell ref="G106:G107"/>
    <mergeCell ref="J106:J107"/>
    <mergeCell ref="M106:M107"/>
    <mergeCell ref="N106:N107"/>
    <mergeCell ref="G100:G101"/>
    <mergeCell ref="J100:J101"/>
    <mergeCell ref="M100:M101"/>
    <mergeCell ref="N100:N101"/>
    <mergeCell ref="C102:E103"/>
    <mergeCell ref="C104:E107"/>
    <mergeCell ref="F104:F105"/>
    <mergeCell ref="G104:G105"/>
    <mergeCell ref="J104:J105"/>
    <mergeCell ref="M104:M105"/>
    <mergeCell ref="N96:N97"/>
    <mergeCell ref="C92:F94"/>
    <mergeCell ref="G92:I92"/>
    <mergeCell ref="C98:E101"/>
    <mergeCell ref="F98:F99"/>
    <mergeCell ref="G98:G99"/>
    <mergeCell ref="J98:J99"/>
    <mergeCell ref="M98:M99"/>
    <mergeCell ref="N98:N99"/>
    <mergeCell ref="F100:F101"/>
    <mergeCell ref="C95:E95"/>
    <mergeCell ref="C96:E97"/>
    <mergeCell ref="F96:F97"/>
    <mergeCell ref="G96:G97"/>
    <mergeCell ref="J96:J97"/>
    <mergeCell ref="M96:M97"/>
    <mergeCell ref="J92:L92"/>
    <mergeCell ref="M92:N92"/>
    <mergeCell ref="C85:E88"/>
    <mergeCell ref="F85:F86"/>
    <mergeCell ref="G85:G86"/>
    <mergeCell ref="J85:J86"/>
    <mergeCell ref="M85:M86"/>
    <mergeCell ref="N85:N86"/>
    <mergeCell ref="G93:G94"/>
    <mergeCell ref="H93:I93"/>
    <mergeCell ref="J93:J94"/>
    <mergeCell ref="K93:L93"/>
    <mergeCell ref="M93:N93"/>
    <mergeCell ref="H94:I94"/>
    <mergeCell ref="K94:L94"/>
    <mergeCell ref="M94:N94"/>
    <mergeCell ref="F87:F88"/>
    <mergeCell ref="G87:G88"/>
    <mergeCell ref="J87:J88"/>
    <mergeCell ref="M87:M88"/>
    <mergeCell ref="N87:N88"/>
    <mergeCell ref="G90:M90"/>
    <mergeCell ref="C79:E80"/>
    <mergeCell ref="C81:E84"/>
    <mergeCell ref="F81:F82"/>
    <mergeCell ref="G81:G82"/>
    <mergeCell ref="J81:J82"/>
    <mergeCell ref="M81:M82"/>
    <mergeCell ref="N81:N82"/>
    <mergeCell ref="F83:F84"/>
    <mergeCell ref="G83:G84"/>
    <mergeCell ref="J83:J84"/>
    <mergeCell ref="M83:M84"/>
    <mergeCell ref="N83:N84"/>
    <mergeCell ref="C72:E72"/>
    <mergeCell ref="C73:E74"/>
    <mergeCell ref="F73:F74"/>
    <mergeCell ref="G73:G74"/>
    <mergeCell ref="J73:J74"/>
    <mergeCell ref="M73:M74"/>
    <mergeCell ref="N73:N74"/>
    <mergeCell ref="C75:E78"/>
    <mergeCell ref="F75:F76"/>
    <mergeCell ref="G75:G76"/>
    <mergeCell ref="J75:J76"/>
    <mergeCell ref="M75:M76"/>
    <mergeCell ref="N75:N76"/>
    <mergeCell ref="F77:F78"/>
    <mergeCell ref="G77:G78"/>
    <mergeCell ref="J77:J78"/>
    <mergeCell ref="M77:M78"/>
    <mergeCell ref="N77:N78"/>
    <mergeCell ref="N64:N65"/>
    <mergeCell ref="G67:M67"/>
    <mergeCell ref="C69:F71"/>
    <mergeCell ref="G69:I69"/>
    <mergeCell ref="J69:L69"/>
    <mergeCell ref="M69:N69"/>
    <mergeCell ref="G70:G71"/>
    <mergeCell ref="H70:I70"/>
    <mergeCell ref="J70:J71"/>
    <mergeCell ref="K70:L70"/>
    <mergeCell ref="C62:E65"/>
    <mergeCell ref="F62:F63"/>
    <mergeCell ref="G62:G63"/>
    <mergeCell ref="J62:J63"/>
    <mergeCell ref="M62:M63"/>
    <mergeCell ref="N62:N63"/>
    <mergeCell ref="F64:F65"/>
    <mergeCell ref="G64:G65"/>
    <mergeCell ref="J64:J65"/>
    <mergeCell ref="M64:M65"/>
    <mergeCell ref="M70:N70"/>
    <mergeCell ref="H71:I71"/>
    <mergeCell ref="K71:L71"/>
    <mergeCell ref="M71:N71"/>
    <mergeCell ref="N58:N59"/>
    <mergeCell ref="F60:F61"/>
    <mergeCell ref="G60:G61"/>
    <mergeCell ref="J60:J61"/>
    <mergeCell ref="M60:M61"/>
    <mergeCell ref="N60:N61"/>
    <mergeCell ref="G54:G55"/>
    <mergeCell ref="J54:J55"/>
    <mergeCell ref="M54:M55"/>
    <mergeCell ref="N54:N55"/>
    <mergeCell ref="C56:E57"/>
    <mergeCell ref="C58:E61"/>
    <mergeCell ref="F58:F59"/>
    <mergeCell ref="G58:G59"/>
    <mergeCell ref="J58:J59"/>
    <mergeCell ref="M58:M59"/>
    <mergeCell ref="N50:N51"/>
    <mergeCell ref="C46:F48"/>
    <mergeCell ref="G46:I46"/>
    <mergeCell ref="C52:E55"/>
    <mergeCell ref="F52:F53"/>
    <mergeCell ref="G52:G53"/>
    <mergeCell ref="J52:J53"/>
    <mergeCell ref="M52:M53"/>
    <mergeCell ref="N52:N53"/>
    <mergeCell ref="F54:F55"/>
    <mergeCell ref="C49:E49"/>
    <mergeCell ref="C50:E51"/>
    <mergeCell ref="F50:F51"/>
    <mergeCell ref="G50:G51"/>
    <mergeCell ref="J50:J51"/>
    <mergeCell ref="M50:M51"/>
    <mergeCell ref="J46:L46"/>
    <mergeCell ref="M46:N46"/>
    <mergeCell ref="C39:E42"/>
    <mergeCell ref="F39:F40"/>
    <mergeCell ref="G39:G40"/>
    <mergeCell ref="J39:J40"/>
    <mergeCell ref="M39:M40"/>
    <mergeCell ref="N39:N40"/>
    <mergeCell ref="G47:G48"/>
    <mergeCell ref="H47:I47"/>
    <mergeCell ref="J47:J48"/>
    <mergeCell ref="K47:L47"/>
    <mergeCell ref="M47:N47"/>
    <mergeCell ref="H48:I48"/>
    <mergeCell ref="K48:L48"/>
    <mergeCell ref="M48:N48"/>
    <mergeCell ref="F41:F42"/>
    <mergeCell ref="G41:G42"/>
    <mergeCell ref="J41:J42"/>
    <mergeCell ref="M41:M42"/>
    <mergeCell ref="N41:N42"/>
    <mergeCell ref="G44:M44"/>
    <mergeCell ref="C33:E34"/>
    <mergeCell ref="C35:E38"/>
    <mergeCell ref="F35:F36"/>
    <mergeCell ref="G35:G36"/>
    <mergeCell ref="J35:J36"/>
    <mergeCell ref="M35:M36"/>
    <mergeCell ref="N35:N36"/>
    <mergeCell ref="F37:F38"/>
    <mergeCell ref="G37:G38"/>
    <mergeCell ref="J37:J38"/>
    <mergeCell ref="M37:M38"/>
    <mergeCell ref="N37:N38"/>
    <mergeCell ref="C26:E26"/>
    <mergeCell ref="C27:E28"/>
    <mergeCell ref="F27:F28"/>
    <mergeCell ref="G27:G28"/>
    <mergeCell ref="J27:J28"/>
    <mergeCell ref="M27:M28"/>
    <mergeCell ref="N27:N28"/>
    <mergeCell ref="C29:E32"/>
    <mergeCell ref="F29:F30"/>
    <mergeCell ref="G29:G30"/>
    <mergeCell ref="J29:J30"/>
    <mergeCell ref="M29:M30"/>
    <mergeCell ref="N29:N30"/>
    <mergeCell ref="F31:F32"/>
    <mergeCell ref="G31:G32"/>
    <mergeCell ref="J31:J32"/>
    <mergeCell ref="M31:M32"/>
    <mergeCell ref="N31:N32"/>
    <mergeCell ref="C20:I20"/>
    <mergeCell ref="G21:M21"/>
    <mergeCell ref="C23:F25"/>
    <mergeCell ref="G23:I23"/>
    <mergeCell ref="J23:L23"/>
    <mergeCell ref="M23:N23"/>
    <mergeCell ref="G24:G25"/>
    <mergeCell ref="H24:I24"/>
    <mergeCell ref="J24:J25"/>
    <mergeCell ref="K24:L24"/>
    <mergeCell ref="M24:N24"/>
    <mergeCell ref="H25:I25"/>
    <mergeCell ref="K25:L25"/>
    <mergeCell ref="M25:N25"/>
    <mergeCell ref="C12:E18"/>
    <mergeCell ref="G12:I12"/>
    <mergeCell ref="J12:M12"/>
    <mergeCell ref="G13:I13"/>
    <mergeCell ref="J13:M13"/>
    <mergeCell ref="G14:I14"/>
    <mergeCell ref="J14:M14"/>
    <mergeCell ref="G15:I15"/>
    <mergeCell ref="F1:L1"/>
    <mergeCell ref="K5:L5"/>
    <mergeCell ref="K6:L6"/>
    <mergeCell ref="C7:C8"/>
    <mergeCell ref="D7:I8"/>
    <mergeCell ref="K7:L7"/>
    <mergeCell ref="K8:L8"/>
    <mergeCell ref="J15:M15"/>
    <mergeCell ref="G16:I16"/>
    <mergeCell ref="J16:M16"/>
    <mergeCell ref="G17:I17"/>
    <mergeCell ref="J17:M17"/>
    <mergeCell ref="G18:I18"/>
    <mergeCell ref="J18:M18"/>
    <mergeCell ref="K9:M9"/>
    <mergeCell ref="K10:M10"/>
  </mergeCells>
  <phoneticPr fontId="41"/>
  <conditionalFormatting sqref="M6">
    <cfRule type="expression" dxfId="903" priority="566">
      <formula>M6=""</formula>
    </cfRule>
  </conditionalFormatting>
  <conditionalFormatting sqref="M8">
    <cfRule type="expression" dxfId="902" priority="565">
      <formula>M8=""</formula>
    </cfRule>
  </conditionalFormatting>
  <conditionalFormatting sqref="D7:I8">
    <cfRule type="expression" dxfId="901" priority="564">
      <formula>$D$7=""</formula>
    </cfRule>
  </conditionalFormatting>
  <conditionalFormatting sqref="G21:M21">
    <cfRule type="expression" dxfId="900" priority="563">
      <formula>G21=""</formula>
    </cfRule>
  </conditionalFormatting>
  <conditionalFormatting sqref="M5">
    <cfRule type="expression" dxfId="899" priority="562">
      <formula>M5=""</formula>
    </cfRule>
  </conditionalFormatting>
  <conditionalFormatting sqref="G26:G35 J26:J35 G37 G39 J37 J39">
    <cfRule type="expression" dxfId="898" priority="561">
      <formula>G26=""</formula>
    </cfRule>
  </conditionalFormatting>
  <conditionalFormatting sqref="I26 L26">
    <cfRule type="expression" dxfId="897" priority="558">
      <formula>G26=""</formula>
    </cfRule>
    <cfRule type="expression" dxfId="896" priority="559">
      <formula>G26="いいえ"</formula>
    </cfRule>
    <cfRule type="expression" dxfId="895" priority="560">
      <formula>I26=""</formula>
    </cfRule>
  </conditionalFormatting>
  <conditionalFormatting sqref="I27 L27">
    <cfRule type="expression" dxfId="894" priority="555">
      <formula>G27="いいえ"</formula>
    </cfRule>
    <cfRule type="expression" dxfId="893" priority="556">
      <formula>G27=""</formula>
    </cfRule>
    <cfRule type="expression" dxfId="892" priority="557">
      <formula>I27=""</formula>
    </cfRule>
  </conditionalFormatting>
  <conditionalFormatting sqref="I28 L28">
    <cfRule type="expression" dxfId="891" priority="552">
      <formula>G27=""</formula>
    </cfRule>
    <cfRule type="expression" dxfId="890" priority="553">
      <formula>G27="いいえ"</formula>
    </cfRule>
    <cfRule type="expression" dxfId="889" priority="554">
      <formula>I28=""</formula>
    </cfRule>
  </conditionalFormatting>
  <conditionalFormatting sqref="M26:N26">
    <cfRule type="expression" dxfId="888" priority="549">
      <formula>$N$26&lt;&gt;""</formula>
    </cfRule>
    <cfRule type="expression" dxfId="887" priority="550">
      <formula>$J$26="はい"</formula>
    </cfRule>
    <cfRule type="expression" dxfId="886" priority="551">
      <formula>$G$26=$J$26</formula>
    </cfRule>
  </conditionalFormatting>
  <conditionalFormatting sqref="I29 L29 I31 L31">
    <cfRule type="expression" dxfId="885" priority="546">
      <formula>G29=""</formula>
    </cfRule>
    <cfRule type="expression" dxfId="884" priority="547">
      <formula>G29="いいえ"</formula>
    </cfRule>
    <cfRule type="expression" dxfId="883" priority="548">
      <formula>I29=""</formula>
    </cfRule>
  </conditionalFormatting>
  <conditionalFormatting sqref="I30 L30 I32 L32">
    <cfRule type="expression" dxfId="882" priority="543">
      <formula>G29=""</formula>
    </cfRule>
    <cfRule type="expression" dxfId="881" priority="544">
      <formula>G29="いいえ"</formula>
    </cfRule>
    <cfRule type="expression" dxfId="880" priority="545">
      <formula>I30=""</formula>
    </cfRule>
  </conditionalFormatting>
  <conditionalFormatting sqref="M27:N27">
    <cfRule type="expression" dxfId="879" priority="540">
      <formula>$N27&lt;&gt;""</formula>
    </cfRule>
    <cfRule type="expression" dxfId="878" priority="541">
      <formula>J27="はい"</formula>
    </cfRule>
    <cfRule type="expression" dxfId="877" priority="542">
      <formula>G27=J27</formula>
    </cfRule>
  </conditionalFormatting>
  <conditionalFormatting sqref="M29:N29">
    <cfRule type="expression" dxfId="876" priority="536">
      <formula>$N29&lt;&gt;""</formula>
    </cfRule>
    <cfRule type="expression" dxfId="875" priority="537">
      <formula>J29="はい"</formula>
    </cfRule>
    <cfRule type="expression" dxfId="874" priority="538">
      <formula>G29=J29</formula>
    </cfRule>
  </conditionalFormatting>
  <conditionalFormatting sqref="M31:N31">
    <cfRule type="expression" dxfId="873" priority="532">
      <formula>$G$21=""</formula>
    </cfRule>
  </conditionalFormatting>
  <conditionalFormatting sqref="M31:N31">
    <cfRule type="expression" dxfId="872" priority="533">
      <formula>$N31&lt;&gt;""</formula>
    </cfRule>
    <cfRule type="expression" dxfId="871" priority="534">
      <formula>J31="はい"</formula>
    </cfRule>
    <cfRule type="expression" dxfId="870" priority="535">
      <formula>G31=J31</formula>
    </cfRule>
  </conditionalFormatting>
  <conditionalFormatting sqref="I33:I34 L33:L34">
    <cfRule type="expression" dxfId="869" priority="527">
      <formula>G33=""</formula>
    </cfRule>
    <cfRule type="expression" dxfId="868" priority="528">
      <formula>G33="いいえ"</formula>
    </cfRule>
    <cfRule type="expression" dxfId="867" priority="529">
      <formula>I33=""</formula>
    </cfRule>
  </conditionalFormatting>
  <conditionalFormatting sqref="M33:N34">
    <cfRule type="expression" dxfId="866" priority="530">
      <formula>$J33="はい"</formula>
    </cfRule>
    <cfRule type="expression" dxfId="865" priority="531">
      <formula>$N33&lt;&gt;""</formula>
    </cfRule>
    <cfRule type="expression" dxfId="864" priority="539">
      <formula>$G33=$J33</formula>
    </cfRule>
  </conditionalFormatting>
  <conditionalFormatting sqref="I35 L35 I37 L37">
    <cfRule type="expression" dxfId="863" priority="524">
      <formula>G35=""</formula>
    </cfRule>
    <cfRule type="expression" dxfId="862" priority="525">
      <formula>G35="いいえ"</formula>
    </cfRule>
    <cfRule type="expression" dxfId="861" priority="526">
      <formula>I35=""</formula>
    </cfRule>
  </conditionalFormatting>
  <conditionalFormatting sqref="I36 L36 I38 L38">
    <cfRule type="expression" dxfId="860" priority="521">
      <formula>G35=""</formula>
    </cfRule>
    <cfRule type="expression" dxfId="859" priority="522">
      <formula>G35="いいえ"</formula>
    </cfRule>
    <cfRule type="expression" dxfId="858" priority="523">
      <formula>I36=""</formula>
    </cfRule>
  </conditionalFormatting>
  <conditionalFormatting sqref="M35:N35">
    <cfRule type="expression" dxfId="857" priority="516">
      <formula>$G$21=""</formula>
    </cfRule>
  </conditionalFormatting>
  <conditionalFormatting sqref="M35:N35">
    <cfRule type="expression" dxfId="856" priority="517">
      <formula>$N35&lt;&gt;""</formula>
    </cfRule>
    <cfRule type="expression" dxfId="855" priority="518">
      <formula>J35="はい"</formula>
    </cfRule>
    <cfRule type="expression" dxfId="854" priority="519">
      <formula>G35=J35</formula>
    </cfRule>
  </conditionalFormatting>
  <conditionalFormatting sqref="M37:N37">
    <cfRule type="expression" dxfId="853" priority="512">
      <formula>$G$21=""</formula>
    </cfRule>
  </conditionalFormatting>
  <conditionalFormatting sqref="M37:N37">
    <cfRule type="expression" dxfId="852" priority="513">
      <formula>$N37&lt;&gt;""</formula>
    </cfRule>
    <cfRule type="expression" dxfId="851" priority="514">
      <formula>J37="はい"</formula>
    </cfRule>
    <cfRule type="expression" dxfId="850" priority="515">
      <formula>G37=J37</formula>
    </cfRule>
  </conditionalFormatting>
  <conditionalFormatting sqref="M39:N39">
    <cfRule type="expression" dxfId="849" priority="503">
      <formula>$J39="はい"</formula>
    </cfRule>
    <cfRule type="expression" dxfId="848" priority="504">
      <formula>$N39&lt;&gt;""</formula>
    </cfRule>
    <cfRule type="expression" dxfId="847" priority="505">
      <formula>$G39=$J39</formula>
    </cfRule>
  </conditionalFormatting>
  <conditionalFormatting sqref="I40">
    <cfRule type="expression" dxfId="846" priority="500">
      <formula>G39=""</formula>
    </cfRule>
    <cfRule type="expression" dxfId="845" priority="501">
      <formula>G39="いいえ"</formula>
    </cfRule>
    <cfRule type="expression" dxfId="844" priority="502">
      <formula>I40=""</formula>
    </cfRule>
  </conditionalFormatting>
  <conditionalFormatting sqref="L40">
    <cfRule type="expression" dxfId="843" priority="497">
      <formula>J39=""</formula>
    </cfRule>
    <cfRule type="expression" dxfId="842" priority="498">
      <formula>J39="いいえ"</formula>
    </cfRule>
    <cfRule type="expression" dxfId="841" priority="499">
      <formula>L40=""</formula>
    </cfRule>
  </conditionalFormatting>
  <conditionalFormatting sqref="J41 G41">
    <cfRule type="expression" dxfId="840" priority="496">
      <formula>G41=""</formula>
    </cfRule>
  </conditionalFormatting>
  <conditionalFormatting sqref="I41">
    <cfRule type="expression" dxfId="839" priority="493">
      <formula>G41=""</formula>
    </cfRule>
    <cfRule type="expression" dxfId="838" priority="494">
      <formula>G41="いいえ"</formula>
    </cfRule>
    <cfRule type="expression" dxfId="837" priority="495">
      <formula>I41=""</formula>
    </cfRule>
  </conditionalFormatting>
  <conditionalFormatting sqref="L41">
    <cfRule type="expression" dxfId="836" priority="490">
      <formula>J41=""</formula>
    </cfRule>
    <cfRule type="expression" dxfId="835" priority="491">
      <formula>J41="いいえ"</formula>
    </cfRule>
    <cfRule type="expression" dxfId="834" priority="492">
      <formula>L41=""</formula>
    </cfRule>
  </conditionalFormatting>
  <conditionalFormatting sqref="M41:N41">
    <cfRule type="expression" dxfId="833" priority="487">
      <formula>$J41="はい"</formula>
    </cfRule>
    <cfRule type="expression" dxfId="832" priority="488">
      <formula>$N41&lt;&gt;""</formula>
    </cfRule>
    <cfRule type="expression" dxfId="831" priority="489">
      <formula>$G41=$J41</formula>
    </cfRule>
  </conditionalFormatting>
  <conditionalFormatting sqref="I39">
    <cfRule type="expression" dxfId="830" priority="510">
      <formula>G39=""</formula>
    </cfRule>
    <cfRule type="expression" dxfId="829" priority="511">
      <formula>G39="いいえ"</formula>
    </cfRule>
    <cfRule type="expression" dxfId="828" priority="520">
      <formula>I39=""</formula>
    </cfRule>
  </conditionalFormatting>
  <conditionalFormatting sqref="L39">
    <cfRule type="expression" dxfId="827" priority="506">
      <formula>J39=""</formula>
    </cfRule>
    <cfRule type="expression" dxfId="826" priority="507">
      <formula>J39="いいえ"</formula>
    </cfRule>
    <cfRule type="expression" dxfId="825" priority="509">
      <formula>L39=""</formula>
    </cfRule>
  </conditionalFormatting>
  <conditionalFormatting sqref="I42 L42">
    <cfRule type="expression" dxfId="824" priority="485" stopIfTrue="1">
      <formula>G41=""</formula>
    </cfRule>
    <cfRule type="expression" dxfId="823" priority="486" stopIfTrue="1">
      <formula>G41="いいえ"</formula>
    </cfRule>
    <cfRule type="expression" dxfId="822" priority="508" stopIfTrue="1">
      <formula>I42=""</formula>
    </cfRule>
  </conditionalFormatting>
  <conditionalFormatting sqref="G44:M44">
    <cfRule type="expression" dxfId="821" priority="484">
      <formula>G44=""</formula>
    </cfRule>
  </conditionalFormatting>
  <conditionalFormatting sqref="G49:G58 J49:J58 G60 G62 J60 J62">
    <cfRule type="expression" dxfId="820" priority="483">
      <formula>G49=""</formula>
    </cfRule>
  </conditionalFormatting>
  <conditionalFormatting sqref="I49 L49">
    <cfRule type="expression" dxfId="819" priority="480">
      <formula>G49=""</formula>
    </cfRule>
    <cfRule type="expression" dxfId="818" priority="481">
      <formula>G49="いいえ"</formula>
    </cfRule>
    <cfRule type="expression" dxfId="817" priority="482">
      <formula>I49=""</formula>
    </cfRule>
  </conditionalFormatting>
  <conditionalFormatting sqref="I50 L50">
    <cfRule type="expression" dxfId="816" priority="477">
      <formula>G50="いいえ"</formula>
    </cfRule>
    <cfRule type="expression" dxfId="815" priority="478">
      <formula>G50=""</formula>
    </cfRule>
    <cfRule type="expression" dxfId="814" priority="479">
      <formula>I50=""</formula>
    </cfRule>
  </conditionalFormatting>
  <conditionalFormatting sqref="I51 L51">
    <cfRule type="expression" dxfId="813" priority="474">
      <formula>G50=""</formula>
    </cfRule>
    <cfRule type="expression" dxfId="812" priority="475">
      <formula>G50="いいえ"</formula>
    </cfRule>
    <cfRule type="expression" dxfId="811" priority="476">
      <formula>I51=""</formula>
    </cfRule>
  </conditionalFormatting>
  <conditionalFormatting sqref="M49:N49">
    <cfRule type="expression" dxfId="810" priority="471">
      <formula>$N49&lt;&gt;""</formula>
    </cfRule>
    <cfRule type="expression" dxfId="809" priority="472">
      <formula>$J49="はい"</formula>
    </cfRule>
    <cfRule type="expression" dxfId="808" priority="473">
      <formula>$G49=$J49</formula>
    </cfRule>
  </conditionalFormatting>
  <conditionalFormatting sqref="I52 L52 I54 L54">
    <cfRule type="expression" dxfId="807" priority="468">
      <formula>G52=""</formula>
    </cfRule>
    <cfRule type="expression" dxfId="806" priority="469">
      <formula>G52="いいえ"</formula>
    </cfRule>
    <cfRule type="expression" dxfId="805" priority="470">
      <formula>I52=""</formula>
    </cfRule>
  </conditionalFormatting>
  <conditionalFormatting sqref="I53 L53 I55 L55">
    <cfRule type="expression" dxfId="804" priority="465">
      <formula>G52=""</formula>
    </cfRule>
    <cfRule type="expression" dxfId="803" priority="466">
      <formula>G52="いいえ"</formula>
    </cfRule>
    <cfRule type="expression" dxfId="802" priority="467">
      <formula>I53=""</formula>
    </cfRule>
  </conditionalFormatting>
  <conditionalFormatting sqref="M50:N50">
    <cfRule type="expression" dxfId="801" priority="462">
      <formula>$N50&lt;&gt;""</formula>
    </cfRule>
    <cfRule type="expression" dxfId="800" priority="463">
      <formula>J50="はい"</formula>
    </cfRule>
    <cfRule type="expression" dxfId="799" priority="464">
      <formula>G50=J50</formula>
    </cfRule>
  </conditionalFormatting>
  <conditionalFormatting sqref="M52:N52">
    <cfRule type="expression" dxfId="798" priority="457">
      <formula>$G$21=""</formula>
    </cfRule>
  </conditionalFormatting>
  <conditionalFormatting sqref="M52:N52">
    <cfRule type="expression" dxfId="797" priority="458">
      <formula>$N52&lt;&gt;""</formula>
    </cfRule>
    <cfRule type="expression" dxfId="796" priority="459">
      <formula>J52="はい"</formula>
    </cfRule>
    <cfRule type="expression" dxfId="795" priority="460">
      <formula>G52=J52</formula>
    </cfRule>
  </conditionalFormatting>
  <conditionalFormatting sqref="M54:N54">
    <cfRule type="expression" dxfId="794" priority="453">
      <formula>$G$21=""</formula>
    </cfRule>
  </conditionalFormatting>
  <conditionalFormatting sqref="M54:N54">
    <cfRule type="expression" dxfId="793" priority="454">
      <formula>$N54&lt;&gt;""</formula>
    </cfRule>
    <cfRule type="expression" dxfId="792" priority="455">
      <formula>J54="はい"</formula>
    </cfRule>
    <cfRule type="expression" dxfId="791" priority="456">
      <formula>G54=J54</formula>
    </cfRule>
  </conditionalFormatting>
  <conditionalFormatting sqref="I56:I57 L56:L57">
    <cfRule type="expression" dxfId="790" priority="448">
      <formula>G56=""</formula>
    </cfRule>
    <cfRule type="expression" dxfId="789" priority="449">
      <formula>G56="いいえ"</formula>
    </cfRule>
    <cfRule type="expression" dxfId="788" priority="450">
      <formula>I56=""</formula>
    </cfRule>
  </conditionalFormatting>
  <conditionalFormatting sqref="M56:N57">
    <cfRule type="expression" dxfId="787" priority="451">
      <formula>$J56="はい"</formula>
    </cfRule>
    <cfRule type="expression" dxfId="786" priority="452">
      <formula>$N56&lt;&gt;""</formula>
    </cfRule>
    <cfRule type="expression" dxfId="785" priority="461">
      <formula>$G56=$J56</formula>
    </cfRule>
  </conditionalFormatting>
  <conditionalFormatting sqref="I58 L58 I60 L60">
    <cfRule type="expression" dxfId="784" priority="445">
      <formula>G58=""</formula>
    </cfRule>
    <cfRule type="expression" dxfId="783" priority="446">
      <formula>G58="いいえ"</formula>
    </cfRule>
    <cfRule type="expression" dxfId="782" priority="447">
      <formula>I58=""</formula>
    </cfRule>
  </conditionalFormatting>
  <conditionalFormatting sqref="I59 L59 I61 L61">
    <cfRule type="expression" dxfId="781" priority="442">
      <formula>G58=""</formula>
    </cfRule>
    <cfRule type="expression" dxfId="780" priority="443">
      <formula>G58="いいえ"</formula>
    </cfRule>
    <cfRule type="expression" dxfId="779" priority="444">
      <formula>I59=""</formula>
    </cfRule>
  </conditionalFormatting>
  <conditionalFormatting sqref="M58:N58">
    <cfRule type="expression" dxfId="778" priority="437">
      <formula>$G$21=""</formula>
    </cfRule>
  </conditionalFormatting>
  <conditionalFormatting sqref="M58:N58">
    <cfRule type="expression" dxfId="777" priority="438">
      <formula>$N58&lt;&gt;""</formula>
    </cfRule>
    <cfRule type="expression" dxfId="776" priority="439">
      <formula>J58="はい"</formula>
    </cfRule>
    <cfRule type="expression" dxfId="775" priority="440">
      <formula>G58=J58</formula>
    </cfRule>
  </conditionalFormatting>
  <conditionalFormatting sqref="M60:N60">
    <cfRule type="expression" dxfId="774" priority="433">
      <formula>$G$21=""</formula>
    </cfRule>
  </conditionalFormatting>
  <conditionalFormatting sqref="M60:N60">
    <cfRule type="expression" dxfId="773" priority="434">
      <formula>$N60&lt;&gt;""</formula>
    </cfRule>
    <cfRule type="expression" dxfId="772" priority="435">
      <formula>J60="はい"</formula>
    </cfRule>
    <cfRule type="expression" dxfId="771" priority="436">
      <formula>G60=J60</formula>
    </cfRule>
  </conditionalFormatting>
  <conditionalFormatting sqref="M62:N62">
    <cfRule type="expression" dxfId="770" priority="424">
      <formula>$J62="はい"</formula>
    </cfRule>
    <cfRule type="expression" dxfId="769" priority="425">
      <formula>$N62&lt;&gt;""</formula>
    </cfRule>
    <cfRule type="expression" dxfId="768" priority="426">
      <formula>$G62=$J62</formula>
    </cfRule>
  </conditionalFormatting>
  <conditionalFormatting sqref="I63">
    <cfRule type="expression" dxfId="767" priority="421">
      <formula>G62=""</formula>
    </cfRule>
    <cfRule type="expression" dxfId="766" priority="422">
      <formula>G62="いいえ"</formula>
    </cfRule>
    <cfRule type="expression" dxfId="765" priority="423">
      <formula>I63=""</formula>
    </cfRule>
  </conditionalFormatting>
  <conditionalFormatting sqref="L63">
    <cfRule type="expression" dxfId="764" priority="418">
      <formula>J62=""</formula>
    </cfRule>
    <cfRule type="expression" dxfId="763" priority="419">
      <formula>J62="いいえ"</formula>
    </cfRule>
    <cfRule type="expression" dxfId="762" priority="420">
      <formula>L63=""</formula>
    </cfRule>
  </conditionalFormatting>
  <conditionalFormatting sqref="J64 G64">
    <cfRule type="expression" dxfId="761" priority="417">
      <formula>G64=""</formula>
    </cfRule>
  </conditionalFormatting>
  <conditionalFormatting sqref="I64">
    <cfRule type="expression" dxfId="760" priority="414">
      <formula>G64=""</formula>
    </cfRule>
    <cfRule type="expression" dxfId="759" priority="415">
      <formula>G64="いいえ"</formula>
    </cfRule>
    <cfRule type="expression" dxfId="758" priority="416">
      <formula>I64=""</formula>
    </cfRule>
  </conditionalFormatting>
  <conditionalFormatting sqref="L64">
    <cfRule type="expression" dxfId="757" priority="411">
      <formula>J64=""</formula>
    </cfRule>
    <cfRule type="expression" dxfId="756" priority="412">
      <formula>J64="いいえ"</formula>
    </cfRule>
    <cfRule type="expression" dxfId="755" priority="413">
      <formula>L64=""</formula>
    </cfRule>
  </conditionalFormatting>
  <conditionalFormatting sqref="M64:N64">
    <cfRule type="expression" dxfId="754" priority="408">
      <formula>$J64="はい"</formula>
    </cfRule>
    <cfRule type="expression" dxfId="753" priority="409">
      <formula>$N64&lt;&gt;""</formula>
    </cfRule>
    <cfRule type="expression" dxfId="752" priority="410">
      <formula>$G64=$J64</formula>
    </cfRule>
  </conditionalFormatting>
  <conditionalFormatting sqref="I62">
    <cfRule type="expression" dxfId="751" priority="431">
      <formula>G62=""</formula>
    </cfRule>
    <cfRule type="expression" dxfId="750" priority="432">
      <formula>G62="いいえ"</formula>
    </cfRule>
    <cfRule type="expression" dxfId="749" priority="441">
      <formula>I62=""</formula>
    </cfRule>
  </conditionalFormatting>
  <conditionalFormatting sqref="L62">
    <cfRule type="expression" dxfId="748" priority="427">
      <formula>J62=""</formula>
    </cfRule>
    <cfRule type="expression" dxfId="747" priority="428">
      <formula>J62="いいえ"</formula>
    </cfRule>
    <cfRule type="expression" dxfId="746" priority="430">
      <formula>L62=""</formula>
    </cfRule>
  </conditionalFormatting>
  <conditionalFormatting sqref="I65 L65">
    <cfRule type="expression" dxfId="745" priority="406" stopIfTrue="1">
      <formula>G64=""</formula>
    </cfRule>
    <cfRule type="expression" dxfId="744" priority="407" stopIfTrue="1">
      <formula>G64="いいえ"</formula>
    </cfRule>
    <cfRule type="expression" dxfId="743" priority="429" stopIfTrue="1">
      <formula>I65=""</formula>
    </cfRule>
  </conditionalFormatting>
  <conditionalFormatting sqref="G26:N42">
    <cfRule type="expression" dxfId="742" priority="405" stopIfTrue="1">
      <formula>$G$21=""</formula>
    </cfRule>
  </conditionalFormatting>
  <conditionalFormatting sqref="G67:M67">
    <cfRule type="expression" dxfId="741" priority="404">
      <formula>G67=""</formula>
    </cfRule>
  </conditionalFormatting>
  <conditionalFormatting sqref="G72:G81 J72:J81 G83 G85 J83 J85">
    <cfRule type="expression" dxfId="740" priority="403">
      <formula>G72=""</formula>
    </cfRule>
  </conditionalFormatting>
  <conditionalFormatting sqref="I72 L72">
    <cfRule type="expression" dxfId="739" priority="400">
      <formula>G72=""</formula>
    </cfRule>
    <cfRule type="expression" dxfId="738" priority="401">
      <formula>G72="いいえ"</formula>
    </cfRule>
    <cfRule type="expression" dxfId="737" priority="402">
      <formula>I72=""</formula>
    </cfRule>
  </conditionalFormatting>
  <conditionalFormatting sqref="I73 L73">
    <cfRule type="expression" dxfId="736" priority="397">
      <formula>G73="いいえ"</formula>
    </cfRule>
    <cfRule type="expression" dxfId="735" priority="398">
      <formula>G73=""</formula>
    </cfRule>
    <cfRule type="expression" dxfId="734" priority="399">
      <formula>I73=""</formula>
    </cfRule>
  </conditionalFormatting>
  <conditionalFormatting sqref="I74 L74">
    <cfRule type="expression" dxfId="733" priority="394">
      <formula>G73=""</formula>
    </cfRule>
    <cfRule type="expression" dxfId="732" priority="395">
      <formula>G73="いいえ"</formula>
    </cfRule>
    <cfRule type="expression" dxfId="731" priority="396">
      <formula>I74=""</formula>
    </cfRule>
  </conditionalFormatting>
  <conditionalFormatting sqref="M72:N72">
    <cfRule type="expression" dxfId="730" priority="391">
      <formula>$N$72&lt;&gt;""</formula>
    </cfRule>
    <cfRule type="expression" dxfId="729" priority="392">
      <formula>$J$72="はい"</formula>
    </cfRule>
    <cfRule type="expression" dxfId="728" priority="393">
      <formula>$G72=$J72</formula>
    </cfRule>
  </conditionalFormatting>
  <conditionalFormatting sqref="I75 L75 I77 L77">
    <cfRule type="expression" dxfId="727" priority="388">
      <formula>G75=""</formula>
    </cfRule>
    <cfRule type="expression" dxfId="726" priority="389">
      <formula>G75="いいえ"</formula>
    </cfRule>
    <cfRule type="expression" dxfId="725" priority="390">
      <formula>I75=""</formula>
    </cfRule>
  </conditionalFormatting>
  <conditionalFormatting sqref="I76 L76 I78 L78">
    <cfRule type="expression" dxfId="724" priority="385">
      <formula>G75=""</formula>
    </cfRule>
    <cfRule type="expression" dxfId="723" priority="386">
      <formula>G75="いいえ"</formula>
    </cfRule>
    <cfRule type="expression" dxfId="722" priority="387">
      <formula>I76=""</formula>
    </cfRule>
  </conditionalFormatting>
  <conditionalFormatting sqref="M73:N73">
    <cfRule type="expression" dxfId="721" priority="382">
      <formula>$N73&lt;&gt;""</formula>
    </cfRule>
    <cfRule type="expression" dxfId="720" priority="383">
      <formula>J73="はい"</formula>
    </cfRule>
    <cfRule type="expression" dxfId="719" priority="384">
      <formula>G73=J73</formula>
    </cfRule>
  </conditionalFormatting>
  <conditionalFormatting sqref="M75:N75">
    <cfRule type="expression" dxfId="718" priority="377">
      <formula>$G$21=""</formula>
    </cfRule>
  </conditionalFormatting>
  <conditionalFormatting sqref="M75:N75">
    <cfRule type="expression" dxfId="717" priority="378">
      <formula>$N75&lt;&gt;""</formula>
    </cfRule>
    <cfRule type="expression" dxfId="716" priority="379">
      <formula>J75="はい"</formula>
    </cfRule>
    <cfRule type="expression" dxfId="715" priority="380">
      <formula>G75=J75</formula>
    </cfRule>
  </conditionalFormatting>
  <conditionalFormatting sqref="M77:N77">
    <cfRule type="expression" dxfId="714" priority="373">
      <formula>$G$21=""</formula>
    </cfRule>
  </conditionalFormatting>
  <conditionalFormatting sqref="M77:N77">
    <cfRule type="expression" dxfId="713" priority="374">
      <formula>$N77&lt;&gt;""</formula>
    </cfRule>
    <cfRule type="expression" dxfId="712" priority="375">
      <formula>J77="はい"</formula>
    </cfRule>
    <cfRule type="expression" dxfId="711" priority="376">
      <formula>G77=J77</formula>
    </cfRule>
  </conditionalFormatting>
  <conditionalFormatting sqref="I79:I80 L79:L80">
    <cfRule type="expression" dxfId="710" priority="368">
      <formula>G79=""</formula>
    </cfRule>
    <cfRule type="expression" dxfId="709" priority="369">
      <formula>G79="いいえ"</formula>
    </cfRule>
    <cfRule type="expression" dxfId="708" priority="370">
      <formula>I79=""</formula>
    </cfRule>
  </conditionalFormatting>
  <conditionalFormatting sqref="M79:N80">
    <cfRule type="expression" dxfId="707" priority="371">
      <formula>$J79="はい"</formula>
    </cfRule>
    <cfRule type="expression" dxfId="706" priority="372">
      <formula>$N79&lt;&gt;""</formula>
    </cfRule>
    <cfRule type="expression" dxfId="705" priority="381">
      <formula>$G79=$J79</formula>
    </cfRule>
  </conditionalFormatting>
  <conditionalFormatting sqref="I81 L81 I83 L83">
    <cfRule type="expression" dxfId="704" priority="365">
      <formula>G81=""</formula>
    </cfRule>
    <cfRule type="expression" dxfId="703" priority="366">
      <formula>G81="いいえ"</formula>
    </cfRule>
    <cfRule type="expression" dxfId="702" priority="367">
      <formula>I81=""</formula>
    </cfRule>
  </conditionalFormatting>
  <conditionalFormatting sqref="I82 L82 I84 L84">
    <cfRule type="expression" dxfId="701" priority="362">
      <formula>G81=""</formula>
    </cfRule>
    <cfRule type="expression" dxfId="700" priority="363">
      <formula>G81="いいえ"</formula>
    </cfRule>
    <cfRule type="expression" dxfId="699" priority="364">
      <formula>I82=""</formula>
    </cfRule>
  </conditionalFormatting>
  <conditionalFormatting sqref="M81:N81">
    <cfRule type="expression" dxfId="698" priority="357">
      <formula>$G$21=""</formula>
    </cfRule>
  </conditionalFormatting>
  <conditionalFormatting sqref="M81:N81">
    <cfRule type="expression" dxfId="697" priority="358">
      <formula>$N81&lt;&gt;""</formula>
    </cfRule>
    <cfRule type="expression" dxfId="696" priority="359">
      <formula>J81="はい"</formula>
    </cfRule>
    <cfRule type="expression" dxfId="695" priority="360">
      <formula>G81=J81</formula>
    </cfRule>
  </conditionalFormatting>
  <conditionalFormatting sqref="M83:N83">
    <cfRule type="expression" dxfId="694" priority="353">
      <formula>$G$21=""</formula>
    </cfRule>
  </conditionalFormatting>
  <conditionalFormatting sqref="M83:N83">
    <cfRule type="expression" dxfId="693" priority="354">
      <formula>$N83&lt;&gt;""</formula>
    </cfRule>
    <cfRule type="expression" dxfId="692" priority="355">
      <formula>J83="はい"</formula>
    </cfRule>
    <cfRule type="expression" dxfId="691" priority="356">
      <formula>G83=J83</formula>
    </cfRule>
  </conditionalFormatting>
  <conditionalFormatting sqref="M85:N85">
    <cfRule type="expression" dxfId="690" priority="344">
      <formula>$J85="はい"</formula>
    </cfRule>
    <cfRule type="expression" dxfId="689" priority="345">
      <formula>$N85&lt;&gt;""</formula>
    </cfRule>
    <cfRule type="expression" dxfId="688" priority="346">
      <formula>$G85=$J85</formula>
    </cfRule>
  </conditionalFormatting>
  <conditionalFormatting sqref="I86">
    <cfRule type="expression" dxfId="687" priority="341">
      <formula>G85=""</formula>
    </cfRule>
    <cfRule type="expression" dxfId="686" priority="342">
      <formula>G85="いいえ"</formula>
    </cfRule>
    <cfRule type="expression" dxfId="685" priority="343">
      <formula>I86=""</formula>
    </cfRule>
  </conditionalFormatting>
  <conditionalFormatting sqref="L86">
    <cfRule type="expression" dxfId="684" priority="338">
      <formula>J85=""</formula>
    </cfRule>
    <cfRule type="expression" dxfId="683" priority="339">
      <formula>J85="いいえ"</formula>
    </cfRule>
    <cfRule type="expression" dxfId="682" priority="340">
      <formula>L86=""</formula>
    </cfRule>
  </conditionalFormatting>
  <conditionalFormatting sqref="J87 G87">
    <cfRule type="expression" dxfId="681" priority="337">
      <formula>G87=""</formula>
    </cfRule>
  </conditionalFormatting>
  <conditionalFormatting sqref="I87">
    <cfRule type="expression" dxfId="680" priority="334">
      <formula>G87=""</formula>
    </cfRule>
    <cfRule type="expression" dxfId="679" priority="335">
      <formula>G87="いいえ"</formula>
    </cfRule>
    <cfRule type="expression" dxfId="678" priority="336">
      <formula>I87=""</formula>
    </cfRule>
  </conditionalFormatting>
  <conditionalFormatting sqref="L87">
    <cfRule type="expression" dxfId="677" priority="331">
      <formula>J87=""</formula>
    </cfRule>
    <cfRule type="expression" dxfId="676" priority="332">
      <formula>J87="いいえ"</formula>
    </cfRule>
    <cfRule type="expression" dxfId="675" priority="333">
      <formula>L87=""</formula>
    </cfRule>
  </conditionalFormatting>
  <conditionalFormatting sqref="M87:N87">
    <cfRule type="expression" dxfId="674" priority="328">
      <formula>$J87="はい"</formula>
    </cfRule>
    <cfRule type="expression" dxfId="673" priority="329">
      <formula>$N87&lt;&gt;""</formula>
    </cfRule>
    <cfRule type="expression" dxfId="672" priority="330">
      <formula>$G87=$J87</formula>
    </cfRule>
  </conditionalFormatting>
  <conditionalFormatting sqref="I85">
    <cfRule type="expression" dxfId="671" priority="351">
      <formula>G85=""</formula>
    </cfRule>
    <cfRule type="expression" dxfId="670" priority="352">
      <formula>G85="いいえ"</formula>
    </cfRule>
    <cfRule type="expression" dxfId="669" priority="361">
      <formula>I85=""</formula>
    </cfRule>
  </conditionalFormatting>
  <conditionalFormatting sqref="L85">
    <cfRule type="expression" dxfId="668" priority="347">
      <formula>J85=""</formula>
    </cfRule>
    <cfRule type="expression" dxfId="667" priority="348">
      <formula>J85="いいえ"</formula>
    </cfRule>
    <cfRule type="expression" dxfId="666" priority="350">
      <formula>L85=""</formula>
    </cfRule>
  </conditionalFormatting>
  <conditionalFormatting sqref="I88 L88">
    <cfRule type="expression" dxfId="665" priority="326" stopIfTrue="1">
      <formula>G87=""</formula>
    </cfRule>
    <cfRule type="expression" dxfId="664" priority="327" stopIfTrue="1">
      <formula>G87="いいえ"</formula>
    </cfRule>
    <cfRule type="expression" dxfId="663" priority="349" stopIfTrue="1">
      <formula>I88=""</formula>
    </cfRule>
  </conditionalFormatting>
  <conditionalFormatting sqref="G90:M90">
    <cfRule type="expression" dxfId="662" priority="325">
      <formula>G90=""</formula>
    </cfRule>
  </conditionalFormatting>
  <conditionalFormatting sqref="G95:G104 J95:J104 G106 G108 J106 J108">
    <cfRule type="expression" dxfId="661" priority="324">
      <formula>G95=""</formula>
    </cfRule>
  </conditionalFormatting>
  <conditionalFormatting sqref="I95 L95">
    <cfRule type="expression" dxfId="660" priority="321">
      <formula>G95=""</formula>
    </cfRule>
    <cfRule type="expression" dxfId="659" priority="322">
      <formula>G95="いいえ"</formula>
    </cfRule>
    <cfRule type="expression" dxfId="658" priority="323">
      <formula>I95=""</formula>
    </cfRule>
  </conditionalFormatting>
  <conditionalFormatting sqref="I96 L96">
    <cfRule type="expression" dxfId="657" priority="318">
      <formula>G96="いいえ"</formula>
    </cfRule>
    <cfRule type="expression" dxfId="656" priority="319">
      <formula>G96=""</formula>
    </cfRule>
    <cfRule type="expression" dxfId="655" priority="320">
      <formula>I96=""</formula>
    </cfRule>
  </conditionalFormatting>
  <conditionalFormatting sqref="I97 L97">
    <cfRule type="expression" dxfId="654" priority="315">
      <formula>G96=""</formula>
    </cfRule>
    <cfRule type="expression" dxfId="653" priority="316">
      <formula>G96="いいえ"</formula>
    </cfRule>
    <cfRule type="expression" dxfId="652" priority="317">
      <formula>I97=""</formula>
    </cfRule>
  </conditionalFormatting>
  <conditionalFormatting sqref="M95:N95">
    <cfRule type="expression" dxfId="651" priority="312">
      <formula>$N95&lt;&gt;""</formula>
    </cfRule>
    <cfRule type="expression" dxfId="650" priority="313">
      <formula>$J95="はい"</formula>
    </cfRule>
    <cfRule type="expression" dxfId="649" priority="314">
      <formula>$G95=$J95</formula>
    </cfRule>
  </conditionalFormatting>
  <conditionalFormatting sqref="I98 L98 I100 L100">
    <cfRule type="expression" dxfId="648" priority="309">
      <formula>G98=""</formula>
    </cfRule>
    <cfRule type="expression" dxfId="647" priority="310">
      <formula>G98="いいえ"</formula>
    </cfRule>
    <cfRule type="expression" dxfId="646" priority="311">
      <formula>I98=""</formula>
    </cfRule>
  </conditionalFormatting>
  <conditionalFormatting sqref="I99 L99 I101 L101">
    <cfRule type="expression" dxfId="645" priority="306">
      <formula>G98=""</formula>
    </cfRule>
    <cfRule type="expression" dxfId="644" priority="307">
      <formula>G98="いいえ"</formula>
    </cfRule>
    <cfRule type="expression" dxfId="643" priority="308">
      <formula>I99=""</formula>
    </cfRule>
  </conditionalFormatting>
  <conditionalFormatting sqref="M96:N96">
    <cfRule type="expression" dxfId="642" priority="303">
      <formula>$N96&lt;&gt;""</formula>
    </cfRule>
    <cfRule type="expression" dxfId="641" priority="304">
      <formula>J96="はい"</formula>
    </cfRule>
    <cfRule type="expression" dxfId="640" priority="305">
      <formula>G96=J96</formula>
    </cfRule>
  </conditionalFormatting>
  <conditionalFormatting sqref="M98:N98">
    <cfRule type="expression" dxfId="639" priority="298">
      <formula>$G$21=""</formula>
    </cfRule>
  </conditionalFormatting>
  <conditionalFormatting sqref="M98:N98">
    <cfRule type="expression" dxfId="638" priority="299">
      <formula>$N98&lt;&gt;""</formula>
    </cfRule>
    <cfRule type="expression" dxfId="637" priority="300">
      <formula>J98="はい"</formula>
    </cfRule>
    <cfRule type="expression" dxfId="636" priority="301">
      <formula>G98=J98</formula>
    </cfRule>
  </conditionalFormatting>
  <conditionalFormatting sqref="M100:N100">
    <cfRule type="expression" dxfId="635" priority="294">
      <formula>$G$21=""</formula>
    </cfRule>
  </conditionalFormatting>
  <conditionalFormatting sqref="M100:N100">
    <cfRule type="expression" dxfId="634" priority="295">
      <formula>$N100&lt;&gt;""</formula>
    </cfRule>
    <cfRule type="expression" dxfId="633" priority="296">
      <formula>J100="はい"</formula>
    </cfRule>
    <cfRule type="expression" dxfId="632" priority="297">
      <formula>G100=J100</formula>
    </cfRule>
  </conditionalFormatting>
  <conditionalFormatting sqref="I102:I103 L102:L103">
    <cfRule type="expression" dxfId="631" priority="289">
      <formula>G102=""</formula>
    </cfRule>
    <cfRule type="expression" dxfId="630" priority="290">
      <formula>G102="いいえ"</formula>
    </cfRule>
    <cfRule type="expression" dxfId="629" priority="291">
      <formula>I102=""</formula>
    </cfRule>
  </conditionalFormatting>
  <conditionalFormatting sqref="M102:N103">
    <cfRule type="expression" dxfId="628" priority="292">
      <formula>$J102="はい"</formula>
    </cfRule>
    <cfRule type="expression" dxfId="627" priority="293">
      <formula>$N102&lt;&gt;""</formula>
    </cfRule>
    <cfRule type="expression" dxfId="626" priority="302">
      <formula>$G102=$J102</formula>
    </cfRule>
  </conditionalFormatting>
  <conditionalFormatting sqref="I104 L104 I106 L106">
    <cfRule type="expression" dxfId="625" priority="286">
      <formula>G104=""</formula>
    </cfRule>
    <cfRule type="expression" dxfId="624" priority="287">
      <formula>G104="いいえ"</formula>
    </cfRule>
    <cfRule type="expression" dxfId="623" priority="288">
      <formula>I104=""</formula>
    </cfRule>
  </conditionalFormatting>
  <conditionalFormatting sqref="I105 L105 I107 L107">
    <cfRule type="expression" dxfId="622" priority="283">
      <formula>G104=""</formula>
    </cfRule>
    <cfRule type="expression" dxfId="621" priority="284">
      <formula>G104="いいえ"</formula>
    </cfRule>
    <cfRule type="expression" dxfId="620" priority="285">
      <formula>I105=""</formula>
    </cfRule>
  </conditionalFormatting>
  <conditionalFormatting sqref="M104:N104">
    <cfRule type="expression" dxfId="619" priority="278">
      <formula>$G$21=""</formula>
    </cfRule>
  </conditionalFormatting>
  <conditionalFormatting sqref="M104:N104">
    <cfRule type="expression" dxfId="618" priority="279">
      <formula>$N104&lt;&gt;""</formula>
    </cfRule>
    <cfRule type="expression" dxfId="617" priority="280">
      <formula>J104="はい"</formula>
    </cfRule>
    <cfRule type="expression" dxfId="616" priority="281">
      <formula>G104=J104</formula>
    </cfRule>
  </conditionalFormatting>
  <conditionalFormatting sqref="M106:N106">
    <cfRule type="expression" dxfId="615" priority="274">
      <formula>$G$21=""</formula>
    </cfRule>
  </conditionalFormatting>
  <conditionalFormatting sqref="M106:N106">
    <cfRule type="expression" dxfId="614" priority="275">
      <formula>$N106&lt;&gt;""</formula>
    </cfRule>
    <cfRule type="expression" dxfId="613" priority="276">
      <formula>J106="はい"</formula>
    </cfRule>
    <cfRule type="expression" dxfId="612" priority="277">
      <formula>G106=J106</formula>
    </cfRule>
  </conditionalFormatting>
  <conditionalFormatting sqref="M108:N108">
    <cfRule type="expression" dxfId="611" priority="265">
      <formula>$J108="はい"</formula>
    </cfRule>
    <cfRule type="expression" dxfId="610" priority="266">
      <formula>$N108&lt;&gt;""</formula>
    </cfRule>
    <cfRule type="expression" dxfId="609" priority="267">
      <formula>$G108=$J108</formula>
    </cfRule>
  </conditionalFormatting>
  <conditionalFormatting sqref="I109">
    <cfRule type="expression" dxfId="608" priority="262">
      <formula>G108=""</formula>
    </cfRule>
    <cfRule type="expression" dxfId="607" priority="263">
      <formula>G108="いいえ"</formula>
    </cfRule>
    <cfRule type="expression" dxfId="606" priority="264">
      <formula>I109=""</formula>
    </cfRule>
  </conditionalFormatting>
  <conditionalFormatting sqref="L109">
    <cfRule type="expression" dxfId="605" priority="259">
      <formula>J108=""</formula>
    </cfRule>
    <cfRule type="expression" dxfId="604" priority="260">
      <formula>J108="いいえ"</formula>
    </cfRule>
    <cfRule type="expression" dxfId="603" priority="261">
      <formula>L109=""</formula>
    </cfRule>
  </conditionalFormatting>
  <conditionalFormatting sqref="J110 G110">
    <cfRule type="expression" dxfId="602" priority="258">
      <formula>G110=""</formula>
    </cfRule>
  </conditionalFormatting>
  <conditionalFormatting sqref="I110">
    <cfRule type="expression" dxfId="601" priority="255">
      <formula>G110=""</formula>
    </cfRule>
    <cfRule type="expression" dxfId="600" priority="256">
      <formula>G110="いいえ"</formula>
    </cfRule>
    <cfRule type="expression" dxfId="599" priority="257">
      <formula>I110=""</formula>
    </cfRule>
  </conditionalFormatting>
  <conditionalFormatting sqref="L110">
    <cfRule type="expression" dxfId="598" priority="252">
      <formula>J110=""</formula>
    </cfRule>
    <cfRule type="expression" dxfId="597" priority="253">
      <formula>J110="いいえ"</formula>
    </cfRule>
    <cfRule type="expression" dxfId="596" priority="254">
      <formula>L110=""</formula>
    </cfRule>
  </conditionalFormatting>
  <conditionalFormatting sqref="M110:N110">
    <cfRule type="expression" dxfId="595" priority="249">
      <formula>$J110="はい"</formula>
    </cfRule>
    <cfRule type="expression" dxfId="594" priority="250">
      <formula>$N110&lt;&gt;""</formula>
    </cfRule>
    <cfRule type="expression" dxfId="593" priority="251">
      <formula>$G110=$J110</formula>
    </cfRule>
  </conditionalFormatting>
  <conditionalFormatting sqref="I108">
    <cfRule type="expression" dxfId="592" priority="272">
      <formula>G108=""</formula>
    </cfRule>
    <cfRule type="expression" dxfId="591" priority="273">
      <formula>G108="いいえ"</formula>
    </cfRule>
    <cfRule type="expression" dxfId="590" priority="282">
      <formula>I108=""</formula>
    </cfRule>
  </conditionalFormatting>
  <conditionalFormatting sqref="L108">
    <cfRule type="expression" dxfId="589" priority="268">
      <formula>J108=""</formula>
    </cfRule>
    <cfRule type="expression" dxfId="588" priority="269">
      <formula>J108="いいえ"</formula>
    </cfRule>
    <cfRule type="expression" dxfId="587" priority="271">
      <formula>L108=""</formula>
    </cfRule>
  </conditionalFormatting>
  <conditionalFormatting sqref="I111 L111">
    <cfRule type="expression" dxfId="586" priority="247" stopIfTrue="1">
      <formula>G110=""</formula>
    </cfRule>
    <cfRule type="expression" dxfId="585" priority="248" stopIfTrue="1">
      <formula>G110="いいえ"</formula>
    </cfRule>
    <cfRule type="expression" dxfId="584" priority="270" stopIfTrue="1">
      <formula>I111=""</formula>
    </cfRule>
  </conditionalFormatting>
  <conditionalFormatting sqref="G113:M113">
    <cfRule type="expression" dxfId="583" priority="246">
      <formula>G113=""</formula>
    </cfRule>
  </conditionalFormatting>
  <conditionalFormatting sqref="G118:G127 J118:J127 G129 G131 J129 J131">
    <cfRule type="expression" dxfId="582" priority="245">
      <formula>G118=""</formula>
    </cfRule>
  </conditionalFormatting>
  <conditionalFormatting sqref="I118 L118">
    <cfRule type="expression" dxfId="581" priority="242">
      <formula>G118=""</formula>
    </cfRule>
    <cfRule type="expression" dxfId="580" priority="243">
      <formula>G118="いいえ"</formula>
    </cfRule>
    <cfRule type="expression" dxfId="579" priority="244">
      <formula>I118=""</formula>
    </cfRule>
  </conditionalFormatting>
  <conditionalFormatting sqref="I119 L119">
    <cfRule type="expression" dxfId="578" priority="239">
      <formula>G119="いいえ"</formula>
    </cfRule>
    <cfRule type="expression" dxfId="577" priority="240">
      <formula>G119=""</formula>
    </cfRule>
    <cfRule type="expression" dxfId="576" priority="241">
      <formula>I119=""</formula>
    </cfRule>
  </conditionalFormatting>
  <conditionalFormatting sqref="I120 L120">
    <cfRule type="expression" dxfId="575" priority="236">
      <formula>G119=""</formula>
    </cfRule>
    <cfRule type="expression" dxfId="574" priority="237">
      <formula>G119="いいえ"</formula>
    </cfRule>
    <cfRule type="expression" dxfId="573" priority="238">
      <formula>I120=""</formula>
    </cfRule>
  </conditionalFormatting>
  <conditionalFormatting sqref="M118:N118">
    <cfRule type="expression" dxfId="572" priority="233">
      <formula>$N118&lt;&gt;""</formula>
    </cfRule>
    <cfRule type="expression" dxfId="571" priority="234">
      <formula>$J118="はい"</formula>
    </cfRule>
    <cfRule type="expression" dxfId="570" priority="235">
      <formula>$G118=$J118</formula>
    </cfRule>
  </conditionalFormatting>
  <conditionalFormatting sqref="I121 L121 I123 L123">
    <cfRule type="expression" dxfId="569" priority="230">
      <formula>G121=""</formula>
    </cfRule>
    <cfRule type="expression" dxfId="568" priority="231">
      <formula>G121="いいえ"</formula>
    </cfRule>
    <cfRule type="expression" dxfId="567" priority="232">
      <formula>I121=""</formula>
    </cfRule>
  </conditionalFormatting>
  <conditionalFormatting sqref="I122 L122 I124 L124">
    <cfRule type="expression" dxfId="566" priority="227">
      <formula>G121=""</formula>
    </cfRule>
    <cfRule type="expression" dxfId="565" priority="228">
      <formula>G121="いいえ"</formula>
    </cfRule>
    <cfRule type="expression" dxfId="564" priority="229">
      <formula>I122=""</formula>
    </cfRule>
  </conditionalFormatting>
  <conditionalFormatting sqref="M119:N119">
    <cfRule type="expression" dxfId="563" priority="224">
      <formula>$N119&lt;&gt;""</formula>
    </cfRule>
    <cfRule type="expression" dxfId="562" priority="225">
      <formula>J119="はい"</formula>
    </cfRule>
    <cfRule type="expression" dxfId="561" priority="226">
      <formula>G119=J119</formula>
    </cfRule>
  </conditionalFormatting>
  <conditionalFormatting sqref="M121:N121">
    <cfRule type="expression" dxfId="560" priority="219">
      <formula>$G$21=""</formula>
    </cfRule>
  </conditionalFormatting>
  <conditionalFormatting sqref="M121:N121">
    <cfRule type="expression" dxfId="559" priority="220">
      <formula>$N121&lt;&gt;""</formula>
    </cfRule>
    <cfRule type="expression" dxfId="558" priority="221">
      <formula>J121="はい"</formula>
    </cfRule>
    <cfRule type="expression" dxfId="557" priority="222">
      <formula>G121=J121</formula>
    </cfRule>
  </conditionalFormatting>
  <conditionalFormatting sqref="M123:N123">
    <cfRule type="expression" dxfId="556" priority="215">
      <formula>$G$21=""</formula>
    </cfRule>
  </conditionalFormatting>
  <conditionalFormatting sqref="M123:N123">
    <cfRule type="expression" dxfId="555" priority="216">
      <formula>$N123&lt;&gt;""</formula>
    </cfRule>
    <cfRule type="expression" dxfId="554" priority="217">
      <formula>J123="はい"</formula>
    </cfRule>
    <cfRule type="expression" dxfId="553" priority="218">
      <formula>G123=J123</formula>
    </cfRule>
  </conditionalFormatting>
  <conditionalFormatting sqref="I125:I126 L125:L126">
    <cfRule type="expression" dxfId="552" priority="210">
      <formula>G125=""</formula>
    </cfRule>
    <cfRule type="expression" dxfId="551" priority="211">
      <formula>G125="いいえ"</formula>
    </cfRule>
    <cfRule type="expression" dxfId="550" priority="212">
      <formula>I125=""</formula>
    </cfRule>
  </conditionalFormatting>
  <conditionalFormatting sqref="M125:N126">
    <cfRule type="expression" dxfId="549" priority="213">
      <formula>$J125="はい"</formula>
    </cfRule>
    <cfRule type="expression" dxfId="548" priority="214">
      <formula>$N125&lt;&gt;""</formula>
    </cfRule>
    <cfRule type="expression" dxfId="547" priority="223">
      <formula>$G125=$J125</formula>
    </cfRule>
  </conditionalFormatting>
  <conditionalFormatting sqref="I127 L127 I129 L129">
    <cfRule type="expression" dxfId="546" priority="207">
      <formula>G127=""</formula>
    </cfRule>
    <cfRule type="expression" dxfId="545" priority="208">
      <formula>G127="いいえ"</formula>
    </cfRule>
    <cfRule type="expression" dxfId="544" priority="209">
      <formula>I127=""</formula>
    </cfRule>
  </conditionalFormatting>
  <conditionalFormatting sqref="I128 L128 I130 L130">
    <cfRule type="expression" dxfId="543" priority="204">
      <formula>G127=""</formula>
    </cfRule>
    <cfRule type="expression" dxfId="542" priority="205">
      <formula>G127="いいえ"</formula>
    </cfRule>
    <cfRule type="expression" dxfId="541" priority="206">
      <formula>I128=""</formula>
    </cfRule>
  </conditionalFormatting>
  <conditionalFormatting sqref="M127:N127">
    <cfRule type="expression" dxfId="540" priority="199">
      <formula>$G$21=""</formula>
    </cfRule>
  </conditionalFormatting>
  <conditionalFormatting sqref="M127:N127">
    <cfRule type="expression" dxfId="539" priority="200">
      <formula>$N127&lt;&gt;""</formula>
    </cfRule>
    <cfRule type="expression" dxfId="538" priority="201">
      <formula>J127="はい"</formula>
    </cfRule>
    <cfRule type="expression" dxfId="537" priority="202">
      <formula>G127=J127</formula>
    </cfRule>
  </conditionalFormatting>
  <conditionalFormatting sqref="M129:N129">
    <cfRule type="expression" dxfId="536" priority="195">
      <formula>$G$21=""</formula>
    </cfRule>
  </conditionalFormatting>
  <conditionalFormatting sqref="M129:N129">
    <cfRule type="expression" dxfId="535" priority="196">
      <formula>$N129&lt;&gt;""</formula>
    </cfRule>
    <cfRule type="expression" dxfId="534" priority="197">
      <formula>J129="はい"</formula>
    </cfRule>
    <cfRule type="expression" dxfId="533" priority="198">
      <formula>G129=J129</formula>
    </cfRule>
  </conditionalFormatting>
  <conditionalFormatting sqref="M131:N131">
    <cfRule type="expression" dxfId="532" priority="186">
      <formula>$J131="はい"</formula>
    </cfRule>
    <cfRule type="expression" dxfId="531" priority="187">
      <formula>$N131&lt;&gt;""</formula>
    </cfRule>
    <cfRule type="expression" dxfId="530" priority="188">
      <formula>$G131=$J131</formula>
    </cfRule>
  </conditionalFormatting>
  <conditionalFormatting sqref="I132">
    <cfRule type="expression" dxfId="529" priority="183">
      <formula>G131=""</formula>
    </cfRule>
    <cfRule type="expression" dxfId="528" priority="184">
      <formula>G131="いいえ"</formula>
    </cfRule>
    <cfRule type="expression" dxfId="527" priority="185">
      <formula>I132=""</formula>
    </cfRule>
  </conditionalFormatting>
  <conditionalFormatting sqref="L132">
    <cfRule type="expression" dxfId="526" priority="180">
      <formula>J131=""</formula>
    </cfRule>
    <cfRule type="expression" dxfId="525" priority="181">
      <formula>J131="いいえ"</formula>
    </cfRule>
    <cfRule type="expression" dxfId="524" priority="182">
      <formula>L132=""</formula>
    </cfRule>
  </conditionalFormatting>
  <conditionalFormatting sqref="J133 G133">
    <cfRule type="expression" dxfId="523" priority="179">
      <formula>G133=""</formula>
    </cfRule>
  </conditionalFormatting>
  <conditionalFormatting sqref="I133">
    <cfRule type="expression" dxfId="522" priority="176">
      <formula>G133=""</formula>
    </cfRule>
    <cfRule type="expression" dxfId="521" priority="177">
      <formula>G133="いいえ"</formula>
    </cfRule>
    <cfRule type="expression" dxfId="520" priority="178">
      <formula>I133=""</formula>
    </cfRule>
  </conditionalFormatting>
  <conditionalFormatting sqref="L133">
    <cfRule type="expression" dxfId="519" priority="173">
      <formula>J133=""</formula>
    </cfRule>
    <cfRule type="expression" dxfId="518" priority="174">
      <formula>J133="いいえ"</formula>
    </cfRule>
    <cfRule type="expression" dxfId="517" priority="175">
      <formula>L133=""</formula>
    </cfRule>
  </conditionalFormatting>
  <conditionalFormatting sqref="M133:N133">
    <cfRule type="expression" dxfId="516" priority="170">
      <formula>$J133="はい"</formula>
    </cfRule>
    <cfRule type="expression" dxfId="515" priority="171">
      <formula>$N133&lt;&gt;""</formula>
    </cfRule>
    <cfRule type="expression" dxfId="514" priority="172">
      <formula>$G133=$J133</formula>
    </cfRule>
  </conditionalFormatting>
  <conditionalFormatting sqref="I131">
    <cfRule type="expression" dxfId="513" priority="193">
      <formula>G131=""</formula>
    </cfRule>
    <cfRule type="expression" dxfId="512" priority="194">
      <formula>G131="いいえ"</formula>
    </cfRule>
    <cfRule type="expression" dxfId="511" priority="203">
      <formula>I131=""</formula>
    </cfRule>
  </conditionalFormatting>
  <conditionalFormatting sqref="L131">
    <cfRule type="expression" dxfId="510" priority="189">
      <formula>J131=""</formula>
    </cfRule>
    <cfRule type="expression" dxfId="509" priority="190">
      <formula>J131="いいえ"</formula>
    </cfRule>
    <cfRule type="expression" dxfId="508" priority="192">
      <formula>L131=""</formula>
    </cfRule>
  </conditionalFormatting>
  <conditionalFormatting sqref="I134 L134">
    <cfRule type="expression" dxfId="507" priority="168" stopIfTrue="1">
      <formula>G133=""</formula>
    </cfRule>
    <cfRule type="expression" dxfId="506" priority="169" stopIfTrue="1">
      <formula>G133="いいえ"</formula>
    </cfRule>
    <cfRule type="expression" dxfId="505" priority="191" stopIfTrue="1">
      <formula>I134=""</formula>
    </cfRule>
  </conditionalFormatting>
  <conditionalFormatting sqref="G136:M136">
    <cfRule type="expression" dxfId="504" priority="167">
      <formula>G136=""</formula>
    </cfRule>
  </conditionalFormatting>
  <conditionalFormatting sqref="G141:G150 J141:J150 G152 G154 J152 J154">
    <cfRule type="expression" dxfId="503" priority="166">
      <formula>G141=""</formula>
    </cfRule>
  </conditionalFormatting>
  <conditionalFormatting sqref="I141 L141">
    <cfRule type="expression" dxfId="502" priority="163">
      <formula>G141=""</formula>
    </cfRule>
    <cfRule type="expression" dxfId="501" priority="164">
      <formula>G141="いいえ"</formula>
    </cfRule>
    <cfRule type="expression" dxfId="500" priority="165">
      <formula>I141=""</formula>
    </cfRule>
  </conditionalFormatting>
  <conditionalFormatting sqref="I142 L142">
    <cfRule type="expression" dxfId="499" priority="160">
      <formula>G142="いいえ"</formula>
    </cfRule>
    <cfRule type="expression" dxfId="498" priority="161">
      <formula>G142=""</formula>
    </cfRule>
    <cfRule type="expression" dxfId="497" priority="162">
      <formula>I142=""</formula>
    </cfRule>
  </conditionalFormatting>
  <conditionalFormatting sqref="I143 L143">
    <cfRule type="expression" dxfId="496" priority="157">
      <formula>G142=""</formula>
    </cfRule>
    <cfRule type="expression" dxfId="495" priority="158">
      <formula>G142="いいえ"</formula>
    </cfRule>
    <cfRule type="expression" dxfId="494" priority="159">
      <formula>I143=""</formula>
    </cfRule>
  </conditionalFormatting>
  <conditionalFormatting sqref="M141:N141">
    <cfRule type="expression" dxfId="493" priority="154">
      <formula>$N141&lt;&gt;""</formula>
    </cfRule>
    <cfRule type="expression" dxfId="492" priority="155">
      <formula>$J141="はい"</formula>
    </cfRule>
    <cfRule type="expression" dxfId="491" priority="156">
      <formula>$G141=$J141</formula>
    </cfRule>
  </conditionalFormatting>
  <conditionalFormatting sqref="I144 L144 I146 L146">
    <cfRule type="expression" dxfId="490" priority="151">
      <formula>G144=""</formula>
    </cfRule>
    <cfRule type="expression" dxfId="489" priority="152">
      <formula>G144="いいえ"</formula>
    </cfRule>
    <cfRule type="expression" dxfId="488" priority="153">
      <formula>I144=""</formula>
    </cfRule>
  </conditionalFormatting>
  <conditionalFormatting sqref="I145 L145 I147 L147">
    <cfRule type="expression" dxfId="487" priority="148">
      <formula>G144=""</formula>
    </cfRule>
    <cfRule type="expression" dxfId="486" priority="149">
      <formula>G144="いいえ"</formula>
    </cfRule>
    <cfRule type="expression" dxfId="485" priority="150">
      <formula>I145=""</formula>
    </cfRule>
  </conditionalFormatting>
  <conditionalFormatting sqref="M142:N142">
    <cfRule type="expression" dxfId="484" priority="145">
      <formula>$N142&lt;&gt;""</formula>
    </cfRule>
    <cfRule type="expression" dxfId="483" priority="146">
      <formula>J142="はい"</formula>
    </cfRule>
    <cfRule type="expression" dxfId="482" priority="147">
      <formula>G142=J142</formula>
    </cfRule>
  </conditionalFormatting>
  <conditionalFormatting sqref="M144:N144">
    <cfRule type="expression" dxfId="481" priority="140">
      <formula>$G$21=""</formula>
    </cfRule>
  </conditionalFormatting>
  <conditionalFormatting sqref="M144:N144">
    <cfRule type="expression" dxfId="480" priority="141">
      <formula>$N144&lt;&gt;""</formula>
    </cfRule>
    <cfRule type="expression" dxfId="479" priority="142">
      <formula>J144="はい"</formula>
    </cfRule>
    <cfRule type="expression" dxfId="478" priority="143">
      <formula>G144=J144</formula>
    </cfRule>
  </conditionalFormatting>
  <conditionalFormatting sqref="M146:N146">
    <cfRule type="expression" dxfId="477" priority="136">
      <formula>$G$21=""</formula>
    </cfRule>
  </conditionalFormatting>
  <conditionalFormatting sqref="M146:N146">
    <cfRule type="expression" dxfId="476" priority="137">
      <formula>$N146&lt;&gt;""</formula>
    </cfRule>
    <cfRule type="expression" dxfId="475" priority="138">
      <formula>J146="はい"</formula>
    </cfRule>
    <cfRule type="expression" dxfId="474" priority="139">
      <formula>G146=J146</formula>
    </cfRule>
  </conditionalFormatting>
  <conditionalFormatting sqref="I148:I149 L148:L149">
    <cfRule type="expression" dxfId="473" priority="131">
      <formula>G148=""</formula>
    </cfRule>
    <cfRule type="expression" dxfId="472" priority="132">
      <formula>G148="いいえ"</formula>
    </cfRule>
    <cfRule type="expression" dxfId="471" priority="133">
      <formula>I148=""</formula>
    </cfRule>
  </conditionalFormatting>
  <conditionalFormatting sqref="M148:N149">
    <cfRule type="expression" dxfId="470" priority="134">
      <formula>$J148="はい"</formula>
    </cfRule>
    <cfRule type="expression" dxfId="469" priority="135">
      <formula>$N148&lt;&gt;""</formula>
    </cfRule>
    <cfRule type="expression" dxfId="468" priority="144">
      <formula>$G148=$J148</formula>
    </cfRule>
  </conditionalFormatting>
  <conditionalFormatting sqref="I150 L150 I152 L152">
    <cfRule type="expression" dxfId="467" priority="128">
      <formula>G150=""</formula>
    </cfRule>
    <cfRule type="expression" dxfId="466" priority="129">
      <formula>G150="いいえ"</formula>
    </cfRule>
    <cfRule type="expression" dxfId="465" priority="130">
      <formula>I150=""</formula>
    </cfRule>
  </conditionalFormatting>
  <conditionalFormatting sqref="I151 L151 I153 L153">
    <cfRule type="expression" dxfId="464" priority="125">
      <formula>G150=""</formula>
    </cfRule>
    <cfRule type="expression" dxfId="463" priority="126">
      <formula>G150="いいえ"</formula>
    </cfRule>
    <cfRule type="expression" dxfId="462" priority="127">
      <formula>I151=""</formula>
    </cfRule>
  </conditionalFormatting>
  <conditionalFormatting sqref="M150:N150">
    <cfRule type="expression" dxfId="461" priority="120">
      <formula>$G$21=""</formula>
    </cfRule>
  </conditionalFormatting>
  <conditionalFormatting sqref="M150:N150">
    <cfRule type="expression" dxfId="460" priority="121">
      <formula>$N150&lt;&gt;""</formula>
    </cfRule>
    <cfRule type="expression" dxfId="459" priority="122">
      <formula>J150="はい"</formula>
    </cfRule>
    <cfRule type="expression" dxfId="458" priority="123">
      <formula>G150=J150</formula>
    </cfRule>
  </conditionalFormatting>
  <conditionalFormatting sqref="M152:N152">
    <cfRule type="expression" dxfId="457" priority="116">
      <formula>$G$21=""</formula>
    </cfRule>
  </conditionalFormatting>
  <conditionalFormatting sqref="M152:N152">
    <cfRule type="expression" dxfId="456" priority="117">
      <formula>$N152&lt;&gt;""</formula>
    </cfRule>
    <cfRule type="expression" dxfId="455" priority="118">
      <formula>J152="はい"</formula>
    </cfRule>
    <cfRule type="expression" dxfId="454" priority="119">
      <formula>G152=J152</formula>
    </cfRule>
  </conditionalFormatting>
  <conditionalFormatting sqref="M154:N154">
    <cfRule type="expression" dxfId="453" priority="107">
      <formula>$J154="はい"</formula>
    </cfRule>
    <cfRule type="expression" dxfId="452" priority="108">
      <formula>$N154&lt;&gt;""</formula>
    </cfRule>
    <cfRule type="expression" dxfId="451" priority="109">
      <formula>$G154=$J154</formula>
    </cfRule>
  </conditionalFormatting>
  <conditionalFormatting sqref="I155">
    <cfRule type="expression" dxfId="450" priority="104">
      <formula>G154=""</formula>
    </cfRule>
    <cfRule type="expression" dxfId="449" priority="105">
      <formula>G154="いいえ"</formula>
    </cfRule>
    <cfRule type="expression" dxfId="448" priority="106">
      <formula>I155=""</formula>
    </cfRule>
  </conditionalFormatting>
  <conditionalFormatting sqref="L155">
    <cfRule type="expression" dxfId="447" priority="101">
      <formula>J154=""</formula>
    </cfRule>
    <cfRule type="expression" dxfId="446" priority="102">
      <formula>J154="いいえ"</formula>
    </cfRule>
    <cfRule type="expression" dxfId="445" priority="103">
      <formula>L155=""</formula>
    </cfRule>
  </conditionalFormatting>
  <conditionalFormatting sqref="J156 G156">
    <cfRule type="expression" dxfId="444" priority="100">
      <formula>G156=""</formula>
    </cfRule>
  </conditionalFormatting>
  <conditionalFormatting sqref="I156">
    <cfRule type="expression" dxfId="443" priority="97">
      <formula>G156=""</formula>
    </cfRule>
    <cfRule type="expression" dxfId="442" priority="98">
      <formula>G156="いいえ"</formula>
    </cfRule>
    <cfRule type="expression" dxfId="441" priority="99">
      <formula>I156=""</formula>
    </cfRule>
  </conditionalFormatting>
  <conditionalFormatting sqref="L156">
    <cfRule type="expression" dxfId="440" priority="94">
      <formula>J156=""</formula>
    </cfRule>
    <cfRule type="expression" dxfId="439" priority="95">
      <formula>J156="いいえ"</formula>
    </cfRule>
    <cfRule type="expression" dxfId="438" priority="96">
      <formula>L156=""</formula>
    </cfRule>
  </conditionalFormatting>
  <conditionalFormatting sqref="M156:N156">
    <cfRule type="expression" dxfId="437" priority="91">
      <formula>$J156="はい"</formula>
    </cfRule>
    <cfRule type="expression" dxfId="436" priority="92">
      <formula>$N156&lt;&gt;""</formula>
    </cfRule>
    <cfRule type="expression" dxfId="435" priority="93">
      <formula>$G156=$J156</formula>
    </cfRule>
  </conditionalFormatting>
  <conditionalFormatting sqref="I154">
    <cfRule type="expression" dxfId="434" priority="114">
      <formula>G154=""</formula>
    </cfRule>
    <cfRule type="expression" dxfId="433" priority="115">
      <formula>G154="いいえ"</formula>
    </cfRule>
    <cfRule type="expression" dxfId="432" priority="124">
      <formula>I154=""</formula>
    </cfRule>
  </conditionalFormatting>
  <conditionalFormatting sqref="L154">
    <cfRule type="expression" dxfId="431" priority="110">
      <formula>J154=""</formula>
    </cfRule>
    <cfRule type="expression" dxfId="430" priority="111">
      <formula>J154="いいえ"</formula>
    </cfRule>
    <cfRule type="expression" dxfId="429" priority="113">
      <formula>L154=""</formula>
    </cfRule>
  </conditionalFormatting>
  <conditionalFormatting sqref="I157 L157">
    <cfRule type="expression" dxfId="428" priority="89" stopIfTrue="1">
      <formula>G156=""</formula>
    </cfRule>
    <cfRule type="expression" dxfId="427" priority="90" stopIfTrue="1">
      <formula>G156="いいえ"</formula>
    </cfRule>
    <cfRule type="expression" dxfId="426" priority="112" stopIfTrue="1">
      <formula>I157=""</formula>
    </cfRule>
  </conditionalFormatting>
  <conditionalFormatting sqref="G159:M159">
    <cfRule type="expression" dxfId="425" priority="88">
      <formula>G159=""</formula>
    </cfRule>
  </conditionalFormatting>
  <conditionalFormatting sqref="G164:G173 J164:J173 G175 G177 J175 J177">
    <cfRule type="expression" dxfId="424" priority="87">
      <formula>G164=""</formula>
    </cfRule>
  </conditionalFormatting>
  <conditionalFormatting sqref="I164 L164">
    <cfRule type="expression" dxfId="423" priority="84">
      <formula>G164=""</formula>
    </cfRule>
    <cfRule type="expression" dxfId="422" priority="85">
      <formula>G164="いいえ"</formula>
    </cfRule>
    <cfRule type="expression" dxfId="421" priority="86">
      <formula>I164=""</formula>
    </cfRule>
  </conditionalFormatting>
  <conditionalFormatting sqref="I165 L165">
    <cfRule type="expression" dxfId="420" priority="81">
      <formula>G165="いいえ"</formula>
    </cfRule>
    <cfRule type="expression" dxfId="419" priority="82">
      <formula>G165=""</formula>
    </cfRule>
    <cfRule type="expression" dxfId="418" priority="83">
      <formula>I165=""</formula>
    </cfRule>
  </conditionalFormatting>
  <conditionalFormatting sqref="I166 L166">
    <cfRule type="expression" dxfId="417" priority="78">
      <formula>G165=""</formula>
    </cfRule>
    <cfRule type="expression" dxfId="416" priority="79">
      <formula>G165="いいえ"</formula>
    </cfRule>
    <cfRule type="expression" dxfId="415" priority="80">
      <formula>I166=""</formula>
    </cfRule>
  </conditionalFormatting>
  <conditionalFormatting sqref="M164:N164">
    <cfRule type="expression" dxfId="414" priority="75">
      <formula>$N$164&lt;&gt;""</formula>
    </cfRule>
    <cfRule type="expression" dxfId="413" priority="76">
      <formula>$J164="はい"</formula>
    </cfRule>
    <cfRule type="expression" dxfId="412" priority="77">
      <formula>$G164=$J164</formula>
    </cfRule>
  </conditionalFormatting>
  <conditionalFormatting sqref="I167 L167 I169 L169">
    <cfRule type="expression" dxfId="411" priority="72">
      <formula>G167=""</formula>
    </cfRule>
    <cfRule type="expression" dxfId="410" priority="73">
      <formula>G167="いいえ"</formula>
    </cfRule>
    <cfRule type="expression" dxfId="409" priority="74">
      <formula>I167=""</formula>
    </cfRule>
  </conditionalFormatting>
  <conditionalFormatting sqref="I168 L168 I170 L170">
    <cfRule type="expression" dxfId="408" priority="69">
      <formula>G167=""</formula>
    </cfRule>
    <cfRule type="expression" dxfId="407" priority="70">
      <formula>G167="いいえ"</formula>
    </cfRule>
    <cfRule type="expression" dxfId="406" priority="71">
      <formula>I168=""</formula>
    </cfRule>
  </conditionalFormatting>
  <conditionalFormatting sqref="M165:N165">
    <cfRule type="expression" dxfId="405" priority="66">
      <formula>$N165&lt;&gt;""</formula>
    </cfRule>
    <cfRule type="expression" dxfId="404" priority="67">
      <formula>J165="はい"</formula>
    </cfRule>
    <cfRule type="expression" dxfId="403" priority="68">
      <formula>G165=J165</formula>
    </cfRule>
  </conditionalFormatting>
  <conditionalFormatting sqref="M167:N167">
    <cfRule type="expression" dxfId="402" priority="61">
      <formula>$G$21=""</formula>
    </cfRule>
  </conditionalFormatting>
  <conditionalFormatting sqref="M167:N167">
    <cfRule type="expression" dxfId="401" priority="62">
      <formula>$N167&lt;&gt;""</formula>
    </cfRule>
    <cfRule type="expression" dxfId="400" priority="63">
      <formula>J167="はい"</formula>
    </cfRule>
    <cfRule type="expression" dxfId="399" priority="64">
      <formula>G167=J167</formula>
    </cfRule>
  </conditionalFormatting>
  <conditionalFormatting sqref="M169:N169">
    <cfRule type="expression" dxfId="398" priority="57">
      <formula>$G$21=""</formula>
    </cfRule>
  </conditionalFormatting>
  <conditionalFormatting sqref="M169:N169">
    <cfRule type="expression" dxfId="397" priority="58">
      <formula>$N169&lt;&gt;""</formula>
    </cfRule>
    <cfRule type="expression" dxfId="396" priority="59">
      <formula>J169="はい"</formula>
    </cfRule>
    <cfRule type="expression" dxfId="395" priority="60">
      <formula>G169=J169</formula>
    </cfRule>
  </conditionalFormatting>
  <conditionalFormatting sqref="I171:I172 L171:L172">
    <cfRule type="expression" dxfId="394" priority="52">
      <formula>G171=""</formula>
    </cfRule>
    <cfRule type="expression" dxfId="393" priority="53">
      <formula>G171="いいえ"</formula>
    </cfRule>
    <cfRule type="expression" dxfId="392" priority="54">
      <formula>I171=""</formula>
    </cfRule>
  </conditionalFormatting>
  <conditionalFormatting sqref="M171:N172">
    <cfRule type="expression" dxfId="391" priority="55">
      <formula>$J171="はい"</formula>
    </cfRule>
    <cfRule type="expression" dxfId="390" priority="56">
      <formula>$N171&lt;&gt;""</formula>
    </cfRule>
    <cfRule type="expression" dxfId="389" priority="65">
      <formula>$G171=$J171</formula>
    </cfRule>
  </conditionalFormatting>
  <conditionalFormatting sqref="I173 L173 I175 L175">
    <cfRule type="expression" dxfId="388" priority="49">
      <formula>G173=""</formula>
    </cfRule>
    <cfRule type="expression" dxfId="387" priority="50">
      <formula>G173="いいえ"</formula>
    </cfRule>
    <cfRule type="expression" dxfId="386" priority="51">
      <formula>I173=""</formula>
    </cfRule>
  </conditionalFormatting>
  <conditionalFormatting sqref="I174 L174 I176 L176">
    <cfRule type="expression" dxfId="385" priority="46">
      <formula>G173=""</formula>
    </cfRule>
    <cfRule type="expression" dxfId="384" priority="47">
      <formula>G173="いいえ"</formula>
    </cfRule>
    <cfRule type="expression" dxfId="383" priority="48">
      <formula>I174=""</formula>
    </cfRule>
  </conditionalFormatting>
  <conditionalFormatting sqref="M173:N173">
    <cfRule type="expression" dxfId="382" priority="41">
      <formula>$G$21=""</formula>
    </cfRule>
  </conditionalFormatting>
  <conditionalFormatting sqref="M173:N173">
    <cfRule type="expression" dxfId="381" priority="42">
      <formula>$N173&lt;&gt;""</formula>
    </cfRule>
    <cfRule type="expression" dxfId="380" priority="43">
      <formula>J173="はい"</formula>
    </cfRule>
    <cfRule type="expression" dxfId="379" priority="44">
      <formula>G173=J173</formula>
    </cfRule>
  </conditionalFormatting>
  <conditionalFormatting sqref="M175:N175">
    <cfRule type="expression" dxfId="378" priority="37">
      <formula>$G$21=""</formula>
    </cfRule>
  </conditionalFormatting>
  <conditionalFormatting sqref="M175:N175">
    <cfRule type="expression" dxfId="377" priority="38">
      <formula>$N175&lt;&gt;""</formula>
    </cfRule>
    <cfRule type="expression" dxfId="376" priority="39">
      <formula>J175="はい"</formula>
    </cfRule>
    <cfRule type="expression" dxfId="375" priority="40">
      <formula>G175=J175</formula>
    </cfRule>
  </conditionalFormatting>
  <conditionalFormatting sqref="M177:N177">
    <cfRule type="expression" dxfId="374" priority="28">
      <formula>$J177="はい"</formula>
    </cfRule>
    <cfRule type="expression" dxfId="373" priority="29">
      <formula>$N177&lt;&gt;""</formula>
    </cfRule>
    <cfRule type="expression" dxfId="372" priority="30">
      <formula>$G177=$J177</formula>
    </cfRule>
  </conditionalFormatting>
  <conditionalFormatting sqref="I178">
    <cfRule type="expression" dxfId="371" priority="25">
      <formula>G177=""</formula>
    </cfRule>
    <cfRule type="expression" dxfId="370" priority="26">
      <formula>G177="いいえ"</formula>
    </cfRule>
    <cfRule type="expression" dxfId="369" priority="27">
      <formula>I178=""</formula>
    </cfRule>
  </conditionalFormatting>
  <conditionalFormatting sqref="L178">
    <cfRule type="expression" dxfId="368" priority="22">
      <formula>J177=""</formula>
    </cfRule>
    <cfRule type="expression" dxfId="367" priority="23">
      <formula>J177="いいえ"</formula>
    </cfRule>
    <cfRule type="expression" dxfId="366" priority="24">
      <formula>L178=""</formula>
    </cfRule>
  </conditionalFormatting>
  <conditionalFormatting sqref="J179 G179">
    <cfRule type="expression" dxfId="365" priority="21">
      <formula>G179=""</formula>
    </cfRule>
  </conditionalFormatting>
  <conditionalFormatting sqref="I179">
    <cfRule type="expression" dxfId="364" priority="18">
      <formula>G179=""</formula>
    </cfRule>
    <cfRule type="expression" dxfId="363" priority="19">
      <formula>G179="いいえ"</formula>
    </cfRule>
    <cfRule type="expression" dxfId="362" priority="20">
      <formula>I179=""</formula>
    </cfRule>
  </conditionalFormatting>
  <conditionalFormatting sqref="L179">
    <cfRule type="expression" dxfId="361" priority="15">
      <formula>J179=""</formula>
    </cfRule>
    <cfRule type="expression" dxfId="360" priority="16">
      <formula>J179="いいえ"</formula>
    </cfRule>
    <cfRule type="expression" dxfId="359" priority="17">
      <formula>L179=""</formula>
    </cfRule>
  </conditionalFormatting>
  <conditionalFormatting sqref="M179:N179">
    <cfRule type="expression" dxfId="358" priority="12">
      <formula>$J179="はい"</formula>
    </cfRule>
    <cfRule type="expression" dxfId="357" priority="13">
      <formula>$N179&lt;&gt;""</formula>
    </cfRule>
    <cfRule type="expression" dxfId="356" priority="14">
      <formula>$G179=$J179</formula>
    </cfRule>
  </conditionalFormatting>
  <conditionalFormatting sqref="I177">
    <cfRule type="expression" dxfId="355" priority="35">
      <formula>G177=""</formula>
    </cfRule>
    <cfRule type="expression" dxfId="354" priority="36">
      <formula>G177="いいえ"</formula>
    </cfRule>
    <cfRule type="expression" dxfId="353" priority="45">
      <formula>I177=""</formula>
    </cfRule>
  </conditionalFormatting>
  <conditionalFormatting sqref="L177">
    <cfRule type="expression" dxfId="352" priority="31">
      <formula>J177=""</formula>
    </cfRule>
    <cfRule type="expression" dxfId="351" priority="32">
      <formula>J177="いいえ"</formula>
    </cfRule>
    <cfRule type="expression" dxfId="350" priority="34">
      <formula>L177=""</formula>
    </cfRule>
  </conditionalFormatting>
  <conditionalFormatting sqref="I180 L180">
    <cfRule type="expression" dxfId="349" priority="10" stopIfTrue="1">
      <formula>G179=""</formula>
    </cfRule>
    <cfRule type="expression" dxfId="348" priority="11" stopIfTrue="1">
      <formula>G179="いいえ"</formula>
    </cfRule>
    <cfRule type="expression" dxfId="347" priority="33" stopIfTrue="1">
      <formula>I180=""</formula>
    </cfRule>
  </conditionalFormatting>
  <conditionalFormatting sqref="G49:N65">
    <cfRule type="expression" dxfId="346" priority="9" stopIfTrue="1">
      <formula>$G$44=""</formula>
    </cfRule>
  </conditionalFormatting>
  <conditionalFormatting sqref="G72:N88">
    <cfRule type="expression" dxfId="345" priority="8" stopIfTrue="1">
      <formula>$G$67=""</formula>
    </cfRule>
  </conditionalFormatting>
  <conditionalFormatting sqref="G95:N111">
    <cfRule type="expression" dxfId="344" priority="7" stopIfTrue="1">
      <formula>$G$90=""</formula>
    </cfRule>
  </conditionalFormatting>
  <conditionalFormatting sqref="G118:N134">
    <cfRule type="expression" dxfId="343" priority="6" stopIfTrue="1">
      <formula>$G$113=""</formula>
    </cfRule>
  </conditionalFormatting>
  <conditionalFormatting sqref="G141:N157">
    <cfRule type="expression" dxfId="342" priority="5" stopIfTrue="1">
      <formula>$G$136=""</formula>
    </cfRule>
  </conditionalFormatting>
  <conditionalFormatting sqref="G164:N180">
    <cfRule type="expression" dxfId="341" priority="4" stopIfTrue="1">
      <formula>$G$159=""</formula>
    </cfRule>
  </conditionalFormatting>
  <conditionalFormatting sqref="G12:M18">
    <cfRule type="expression" dxfId="340" priority="2" stopIfTrue="1">
      <formula>G12&lt;&gt;""</formula>
    </cfRule>
  </conditionalFormatting>
  <conditionalFormatting sqref="M7">
    <cfRule type="expression" dxfId="339" priority="1" stopIfTrue="1">
      <formula>$D$10=""</formula>
    </cfRule>
  </conditionalFormatting>
  <dataValidations count="8">
    <dataValidation type="whole" operator="greaterThanOrEqual" allowBlank="1" showInputMessage="1" showErrorMessage="1" error="半角数字で入力してください。_x000a_1,000,000円未満は｢いいえ｣となるため、入力不要です。" sqref="I53 L53 I55 L55 I76 L76 I78 L78 I99 L99 I101 L101 I122 L122 I124 L124 I145 L145 I147 L147 I168 L168 I170 L170 I30 L30 I32 L32" xr:uid="{EFCDE492-22AE-43CA-BDFB-567459DB6BE6}">
      <formula1>1000000</formula1>
    </dataValidation>
    <dataValidation type="whole" operator="greaterThan" allowBlank="1" showInputMessage="1" showErrorMessage="1" error="半角数字で入力してください。_x000a_2,000,000円を超えない場合は｢いいえ｣となるため、入力不要です。" sqref="I26 L26 I49 L49 I72 L72 I95 L95 I118 L118 I141 L141 I164 L164" xr:uid="{C7B7C707-4521-4C14-AEC0-F1FA4CA8F14F}">
      <formula1>2000000</formula1>
    </dataValidation>
    <dataValidation type="list" allowBlank="1" showInputMessage="1" sqref="I35 L35 I37 L37 I58 L58 I60 L60 I81 L81 I83 L83 I104 L104 I106 L106 I127 L127 I129 L129 I150 L150 I152 L152 I173 L173 I175 L175" xr:uid="{CC54813A-A93E-4A9D-A38C-F25B2B505CD1}">
      <formula1>"はい,いいえ"</formula1>
    </dataValidation>
    <dataValidation type="list" allowBlank="1" showInputMessage="1" showErrorMessage="1" sqref="G41 G26:G39 J26:J39 I39 L39 I41:J41 L41 G64 G49:G62 J49:J62 I62 L62 I64:J64 L64 G87 G72:G85 J72:J85 I85 L85 I87:J87 L87 G110 G95:G108 J95:J108 I108 L108 I110:J110 L110 G133 G118:G131 J118:J131 I131 L131 I133:J133 L133 G156 G141:G154 J141:J154 I154 L154 I156:J156 L156 G179 G164:G177 J164:J177 I177 L177 I179:J179 L179" xr:uid="{8EDB2689-A3AD-486A-8DC9-EA71D019CBA2}">
      <formula1>"はい,いいえ"</formula1>
    </dataValidation>
    <dataValidation allowBlank="1" showInputMessage="1" sqref="I36 I59 I82 I105 I128 I151 I174 I29 L29 I31 L31 L38 L36 I38 I52 L52 I54 L54 L61 L59 I61 I75 L75 I77 L77 L84 L82 I84 I98 L98 I100 L100 L107 L105 I107 I121 L121 I123 L123 L130 L128 I130 I144 L144 I146 L146 L153 L151 I153 I167 L167 I169 L169 L176 L174 I176" xr:uid="{46AE4B45-5562-4612-96E4-06E51C028394}"/>
    <dataValidation type="list" allowBlank="1" showInputMessage="1" showErrorMessage="1" sqref="I33:I34 L33:L34 I56:I57 L56:L57 I79:I80 L79:L80 I102:I103 L102:L103 I125:I126 L125:L126 I148:I149 L148:L149 I171:I172 L171:L172" xr:uid="{96715B80-5E3A-4AFB-94C6-34D59A53D3D0}">
      <formula1>"代表取締役,取締役,合同会社の代表者等代表権限を有するもの,監査役"</formula1>
    </dataValidation>
    <dataValidation type="list" allowBlank="1" showInputMessage="1" showErrorMessage="1" sqref="L51 L74 L97 L120 I143 L166 I166 L143 I120 I97 I74 I51 I28 L28" xr:uid="{3A7116F8-5F06-4C96-8F00-CCE9B5D13659}">
      <formula1>"有,無"</formula1>
    </dataValidation>
    <dataValidation type="list" allowBlank="1" showInputMessage="1" showErrorMessage="1" sqref="M7" xr:uid="{57D72E5C-5DFB-424D-BAA0-31783CF0044B}">
      <formula1>"研究分担医師,統計解析責任者,利益を得ることが明白な者,医学に関する知識に基づく必要な助言を求めることができる者"</formula1>
    </dataValidation>
  </dataValidations>
  <printOptions horizontalCentered="1"/>
  <pageMargins left="0" right="0" top="0.55118110236220474" bottom="0.19685039370078741" header="0.31496062992125984" footer="0.31496062992125984"/>
  <pageSetup paperSize="8" scale="47" fitToHeight="0" orientation="portrait" r:id="rId1"/>
  <headerFooter>
    <oddFooter>&amp;R&amp;P/&amp;N</oddFooter>
  </headerFooter>
  <rowBreaks count="3" manualBreakCount="3">
    <brk id="43" max="16383" man="1"/>
    <brk id="89" max="16383" man="1"/>
    <brk id="135" max="16383" man="1"/>
  </rowBreaks>
  <ignoredErrors>
    <ignoredError sqref="G12:M16"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D139F-C960-4B63-B11B-0D3C90608017}">
  <sheetPr codeName="Sheet13">
    <tabColor rgb="FFFF66FF"/>
    <pageSetUpPr fitToPage="1"/>
  </sheetPr>
  <dimension ref="C1:R141"/>
  <sheetViews>
    <sheetView showGridLines="0" view="pageBreakPreview" topLeftCell="H1" zoomScale="60" zoomScaleNormal="71" zoomScalePageLayoutView="71" workbookViewId="0">
      <selection activeCell="AJ12" sqref="AJ12"/>
    </sheetView>
  </sheetViews>
  <sheetFormatPr defaultColWidth="8.875" defaultRowHeight="18.75"/>
  <cols>
    <col min="1" max="1" customWidth="true" style="50" width="2.0"/>
    <col min="2" max="2" customWidth="true" style="50" width="2.125"/>
    <col min="3" max="3" customWidth="true" style="54" width="35.375"/>
    <col min="4" max="4" customWidth="true" style="54" width="45.25"/>
    <col min="5" max="5" customWidth="true" style="54" width="8.75"/>
    <col min="6" max="6" customWidth="true" style="50" width="16.0"/>
    <col min="7" max="7" customWidth="true" style="50" width="10.125"/>
    <col min="8" max="8" customWidth="true" style="50" width="12.625"/>
    <col min="9" max="9" customWidth="true" style="50" width="10.125"/>
    <col min="10" max="10" customWidth="true" style="50" width="12.625"/>
    <col min="11" max="11" customWidth="true" style="78" width="26.75"/>
    <col min="12" max="12" customWidth="true" style="78" width="27.625"/>
    <col min="13" max="13" customWidth="true" style="78" width="33.375"/>
    <col min="14" max="16" customWidth="true" style="78" width="12.375"/>
    <col min="17" max="17" customWidth="true" style="78" width="31.875"/>
    <col min="18" max="18" customWidth="true" style="50" width="3.375"/>
    <col min="19" max="19" customWidth="true" style="50" width="3.25"/>
    <col min="20" max="16384" style="50" width="8.875"/>
  </cols>
  <sheetData>
    <row r="1" spans="3:18" ht="49.5" customHeight="1">
      <c r="C1" s="48"/>
      <c r="D1" s="48"/>
      <c r="E1" s="48"/>
      <c r="F1" s="520" t="s">
        <v>239</v>
      </c>
      <c r="G1" s="520"/>
      <c r="H1" s="520"/>
      <c r="I1" s="520"/>
      <c r="J1" s="520"/>
      <c r="K1" s="520"/>
      <c r="L1" s="520"/>
      <c r="M1" s="48"/>
      <c r="N1" s="48"/>
      <c r="O1" s="48"/>
      <c r="P1" s="48"/>
      <c r="Q1" s="49" t="s">
        <v>242</v>
      </c>
      <c r="R1" s="48"/>
    </row>
    <row r="2" spans="3:18" s="54" customFormat="1" ht="31.5" customHeight="1">
      <c r="C2" s="51" t="s">
        <v>72</v>
      </c>
      <c r="D2" s="52"/>
      <c r="E2" s="53"/>
      <c r="F2" s="53"/>
      <c r="G2" s="53"/>
      <c r="H2" s="53"/>
      <c r="I2" s="53"/>
      <c r="J2" s="53"/>
      <c r="K2" s="53"/>
      <c r="L2" s="53"/>
      <c r="M2" s="53"/>
      <c r="N2" s="53"/>
      <c r="O2" s="53"/>
      <c r="P2" s="53"/>
      <c r="R2" s="53"/>
    </row>
    <row r="3" spans="3:18" ht="48.75" customHeight="1">
      <c r="C3" s="521" t="s">
        <v>197</v>
      </c>
      <c r="D3" s="522"/>
      <c r="E3" s="522"/>
      <c r="F3" s="522"/>
      <c r="G3" s="522"/>
      <c r="H3" s="522"/>
      <c r="I3" s="522"/>
      <c r="J3" s="522"/>
      <c r="K3" s="522"/>
      <c r="L3" s="522"/>
      <c r="M3" s="522"/>
      <c r="N3" s="522"/>
      <c r="O3" s="522"/>
      <c r="P3" s="522"/>
      <c r="Q3" s="522"/>
      <c r="R3" s="55"/>
    </row>
    <row r="4" spans="3:18" ht="24.75" customHeight="1">
      <c r="C4" s="522"/>
      <c r="D4" s="522"/>
      <c r="E4" s="522"/>
      <c r="F4" s="522"/>
      <c r="G4" s="522"/>
      <c r="H4" s="522"/>
      <c r="I4" s="522"/>
      <c r="J4" s="522"/>
      <c r="K4" s="522"/>
      <c r="L4" s="522"/>
      <c r="M4" s="522"/>
      <c r="N4" s="522"/>
      <c r="O4" s="522"/>
      <c r="P4" s="522"/>
      <c r="Q4" s="522"/>
    </row>
    <row r="5" spans="3:18" ht="35.25" customHeight="1">
      <c r="C5" s="532" t="s">
        <v>138</v>
      </c>
      <c r="D5" s="531" t="str">
        <f>IF(様式A!B10="","",様式A!B10)</f>
        <v/>
      </c>
      <c r="E5" s="285"/>
      <c r="F5" s="285"/>
      <c r="G5" s="285"/>
      <c r="H5" s="285"/>
      <c r="K5" s="53"/>
      <c r="L5" s="53"/>
      <c r="M5" s="523" t="s">
        <v>61</v>
      </c>
      <c r="N5" s="524"/>
      <c r="O5" s="525"/>
      <c r="P5" s="526"/>
      <c r="Q5" s="527"/>
    </row>
    <row r="6" spans="3:18" ht="35.25" customHeight="1">
      <c r="C6" s="285"/>
      <c r="D6" s="285"/>
      <c r="E6" s="285"/>
      <c r="F6" s="454"/>
      <c r="G6" s="454"/>
      <c r="H6" s="454"/>
      <c r="K6" s="57"/>
      <c r="L6" s="58"/>
      <c r="M6" s="523" t="s">
        <v>176</v>
      </c>
      <c r="N6" s="524"/>
      <c r="O6" s="528"/>
      <c r="P6" s="529"/>
      <c r="Q6" s="530"/>
    </row>
    <row r="7" spans="3:18" ht="50.25" customHeight="1">
      <c r="C7" s="56" t="str">
        <f>IF(様式C_統括管理・責任医師!M6="","",様式C_統括管理・責任医師!M6&amp;"：")</f>
        <v/>
      </c>
      <c r="D7" s="533" t="str">
        <f>IF(様式C_統括管理・責任医師!M7="","",様式C_統括管理・責任医師!M7)</f>
        <v/>
      </c>
      <c r="E7" s="534"/>
      <c r="F7"/>
      <c r="G7" s="59"/>
      <c r="H7" s="59"/>
      <c r="K7" s="57"/>
      <c r="L7" s="58"/>
      <c r="M7" s="535" t="s">
        <v>177</v>
      </c>
      <c r="N7" s="524"/>
      <c r="O7" s="528"/>
      <c r="P7" s="529"/>
      <c r="Q7" s="530"/>
    </row>
    <row r="8" spans="3:18" ht="36.75" customHeight="1">
      <c r="C8" s="56"/>
      <c r="G8" s="59"/>
      <c r="H8" s="59"/>
      <c r="K8" s="57"/>
      <c r="L8" s="57"/>
      <c r="M8" s="93"/>
      <c r="N8" s="94"/>
      <c r="O8" s="58"/>
      <c r="P8" s="95"/>
      <c r="Q8" s="95"/>
    </row>
    <row r="9" spans="3:18" ht="34.5" customHeight="1">
      <c r="C9" s="56"/>
      <c r="F9"/>
      <c r="G9" s="13"/>
      <c r="H9" s="13"/>
      <c r="I9" s="13"/>
      <c r="J9" s="13"/>
      <c r="K9" s="57"/>
      <c r="L9" s="57"/>
      <c r="M9" s="62" t="s">
        <v>79</v>
      </c>
      <c r="O9" s="61"/>
      <c r="P9" s="61"/>
      <c r="Q9" s="61"/>
    </row>
    <row r="10" spans="3:18" ht="31.5" customHeight="1">
      <c r="C10" s="63"/>
      <c r="D10" s="63"/>
      <c r="E10" s="64"/>
      <c r="F10"/>
      <c r="G10" s="13"/>
      <c r="H10" s="13"/>
      <c r="I10" s="13"/>
      <c r="J10" s="13"/>
      <c r="K10" s="65"/>
      <c r="L10" s="66"/>
      <c r="M10" s="538" t="str">
        <f>IF(様式C_統括管理・責任医師!M10="","",様式C_統括管理・責任医師!M10)</f>
        <v/>
      </c>
      <c r="N10" s="285"/>
      <c r="O10" s="285"/>
      <c r="P10" s="285"/>
      <c r="Q10" s="539"/>
      <c r="R10" s="67"/>
    </row>
    <row r="11" spans="3:18" ht="25.5" customHeight="1">
      <c r="C11" s="68" t="s">
        <v>18</v>
      </c>
      <c r="D11" s="68" t="s">
        <v>19</v>
      </c>
      <c r="F11" s="550" t="s">
        <v>18</v>
      </c>
      <c r="G11" s="346"/>
      <c r="H11" s="300"/>
      <c r="I11" s="550" t="s">
        <v>19</v>
      </c>
      <c r="J11" s="346"/>
      <c r="K11" s="300"/>
      <c r="M11" s="285"/>
      <c r="N11" s="285"/>
      <c r="O11" s="285"/>
      <c r="P11" s="285"/>
      <c r="Q11" s="539"/>
    </row>
    <row r="12" spans="3:18" ht="34.15" customHeight="1">
      <c r="C12" s="70" t="str">
        <f>IF(様式C_統括管理・責任医師!C10="","",様式C_統括管理・責任医師!C10)</f>
        <v/>
      </c>
      <c r="D12" s="70" t="str">
        <f>IF(様式C_統括管理・責任医師!D10="","",様式C_統括管理・責任医師!D10)</f>
        <v/>
      </c>
      <c r="F12" s="536" t="str">
        <f>IF(様式C_統括管理・責任医師!F10="","",様式C_統括管理・責任医師!F10)</f>
        <v/>
      </c>
      <c r="G12" s="537"/>
      <c r="H12" s="298"/>
      <c r="I12" s="485" t="str">
        <f>IF(様式C_統括管理・責任医師!H10="","",様式C_統括管理・責任医師!H10)</f>
        <v/>
      </c>
      <c r="J12" s="346"/>
      <c r="K12" s="300"/>
      <c r="M12" s="285"/>
      <c r="N12" s="285"/>
      <c r="O12" s="285"/>
      <c r="P12" s="285"/>
      <c r="Q12" s="539"/>
    </row>
    <row r="13" spans="3:18" ht="34.15" customHeight="1">
      <c r="C13" s="70" t="str">
        <f>IF(様式C_統括管理・責任医師!C11="","",様式C_統括管理・責任医師!C11)</f>
        <v/>
      </c>
      <c r="D13" s="70" t="str">
        <f>IF(様式C_統括管理・責任医師!D11="","",様式C_統括管理・責任医師!D11)</f>
        <v/>
      </c>
      <c r="F13" s="536" t="str">
        <f>IF(様式C_統括管理・責任医師!F11="","",様式C_統括管理・責任医師!F11)</f>
        <v/>
      </c>
      <c r="G13" s="537"/>
      <c r="H13" s="298"/>
      <c r="I13" s="485" t="str">
        <f>IF(様式C_統括管理・責任医師!H11="","",様式C_統括管理・責任医師!H11)</f>
        <v/>
      </c>
      <c r="J13" s="346"/>
      <c r="K13" s="300"/>
      <c r="M13" s="285"/>
      <c r="N13" s="285"/>
      <c r="O13" s="285"/>
      <c r="P13" s="285"/>
      <c r="Q13" s="539"/>
    </row>
    <row r="14" spans="3:18" ht="34.15" customHeight="1">
      <c r="C14" s="70" t="str">
        <f>IF(様式C_統括管理・責任医師!C12="","",様式C_統括管理・責任医師!C12)</f>
        <v/>
      </c>
      <c r="D14" s="70" t="str">
        <f>IF(様式C_統括管理・責任医師!D12="","",様式C_統括管理・責任医師!D12)</f>
        <v/>
      </c>
      <c r="F14" s="536" t="str">
        <f>IF(様式C_統括管理・責任医師!F12="","",様式C_統括管理・責任医師!F12)</f>
        <v/>
      </c>
      <c r="G14" s="537"/>
      <c r="H14" s="298"/>
      <c r="I14" s="485" t="str">
        <f>IF(様式C_統括管理・責任医師!H12="","",様式C_統括管理・責任医師!H12)</f>
        <v/>
      </c>
      <c r="J14" s="346"/>
      <c r="K14" s="300"/>
      <c r="M14" s="66"/>
      <c r="O14"/>
      <c r="P14" s="214"/>
      <c r="Q14" s="215"/>
    </row>
    <row r="15" spans="3:18" ht="34.15" customHeight="1">
      <c r="C15" s="70" t="str">
        <f>IF(様式C_統括管理・責任医師!C13="","",様式C_統括管理・責任医師!C13)</f>
        <v/>
      </c>
      <c r="D15" s="70" t="str">
        <f>IF(様式C_統括管理・責任医師!D13="","",様式C_統括管理・責任医師!D13)</f>
        <v/>
      </c>
      <c r="F15" s="536" t="str">
        <f>IF(様式C_統括管理・責任医師!F13="","",様式C_統括管理・責任医師!F13)</f>
        <v/>
      </c>
      <c r="G15" s="537"/>
      <c r="H15" s="298"/>
      <c r="I15" s="485" t="str">
        <f>IF(様式C_統括管理・責任医師!H13="","",様式C_統括管理・責任医師!H13)</f>
        <v/>
      </c>
      <c r="J15" s="346"/>
      <c r="K15" s="300"/>
      <c r="M15" s="549" t="s">
        <v>238</v>
      </c>
      <c r="N15" s="454"/>
      <c r="O15" s="454"/>
      <c r="P15" s="454"/>
      <c r="Q15" s="454"/>
    </row>
    <row r="16" spans="3:18" ht="34.15" customHeight="1">
      <c r="C16" s="70" t="str">
        <f>IF(様式C_統括管理・責任医師!C14="","",様式C_統括管理・責任医師!C14)</f>
        <v/>
      </c>
      <c r="D16" s="70" t="str">
        <f>IF(様式C_統括管理・責任医師!D14="","",様式C_統括管理・責任医師!D14)</f>
        <v/>
      </c>
      <c r="F16" s="536" t="str">
        <f>IF(様式C_統括管理・責任医師!F14="","",様式C_統括管理・責任医師!F14)</f>
        <v/>
      </c>
      <c r="G16" s="537"/>
      <c r="H16" s="298"/>
      <c r="I16" s="485" t="str">
        <f>IF(様式C_統括管理・責任医師!H14="","",様式C_統括管理・責任医師!H14)</f>
        <v/>
      </c>
      <c r="J16" s="346"/>
      <c r="K16" s="300"/>
      <c r="M16" s="540"/>
      <c r="N16" s="541"/>
      <c r="O16" s="541"/>
      <c r="P16" s="541"/>
      <c r="Q16" s="542"/>
    </row>
    <row r="17" spans="3:18" ht="34.15" customHeight="1">
      <c r="C17" s="70" t="str">
        <f>IF(様式C_統括管理・責任医師!C15="","",様式C_統括管理・責任医師!C15)</f>
        <v/>
      </c>
      <c r="D17" s="70" t="str">
        <f>IF(様式C_統括管理・責任医師!D15="","",様式C_統括管理・責任医師!D15)</f>
        <v/>
      </c>
      <c r="F17" s="536" t="str">
        <f>IF(様式C_統括管理・責任医師!F15="","",様式C_統括管理・責任医師!F15)</f>
        <v/>
      </c>
      <c r="G17" s="537"/>
      <c r="H17" s="298"/>
      <c r="I17" s="485" t="str">
        <f>IF(様式C_統括管理・責任医師!H15="","",様式C_統括管理・責任医師!H15)</f>
        <v/>
      </c>
      <c r="J17" s="346"/>
      <c r="K17" s="300"/>
      <c r="M17" s="543"/>
      <c r="N17" s="544"/>
      <c r="O17" s="544"/>
      <c r="P17" s="544"/>
      <c r="Q17" s="545"/>
    </row>
    <row r="18" spans="3:18" ht="34.15" customHeight="1">
      <c r="C18" s="70" t="str">
        <f>IF(様式C_統括管理・責任医師!C16="","",様式C_統括管理・責任医師!C16)</f>
        <v/>
      </c>
      <c r="D18" s="70" t="str">
        <f>IF(様式C_統括管理・責任医師!D16="","",様式C_統括管理・責任医師!D16)</f>
        <v/>
      </c>
      <c r="F18" s="536" t="str">
        <f>IF(様式C_統括管理・責任医師!F16="","",様式C_統括管理・責任医師!F16)</f>
        <v/>
      </c>
      <c r="G18" s="537"/>
      <c r="H18" s="298"/>
      <c r="I18" s="485" t="str">
        <f>IF(様式C_統括管理・責任医師!H16="","",様式C_統括管理・責任医師!H16)</f>
        <v/>
      </c>
      <c r="J18" s="346"/>
      <c r="K18" s="300"/>
      <c r="M18" s="543"/>
      <c r="N18" s="544"/>
      <c r="O18" s="544"/>
      <c r="P18" s="544"/>
      <c r="Q18" s="545"/>
    </row>
    <row r="19" spans="3:18" ht="34.15" customHeight="1">
      <c r="C19" s="70" t="str">
        <f>IF(様式C_統括管理・責任医師!C17="","",様式C_統括管理・責任医師!C17)</f>
        <v/>
      </c>
      <c r="D19" s="70" t="str">
        <f>IF(様式C_統括管理・責任医師!D17="","",様式C_統括管理・責任医師!D17)</f>
        <v/>
      </c>
      <c r="F19" s="536" t="str">
        <f>IF(様式C_統括管理・責任医師!F17="","",様式C_統括管理・責任医師!F17)</f>
        <v/>
      </c>
      <c r="G19" s="537"/>
      <c r="H19" s="298"/>
      <c r="I19" s="485" t="str">
        <f>IF(様式C_統括管理・責任医師!H17="","",様式C_統括管理・責任医師!H17)</f>
        <v/>
      </c>
      <c r="J19" s="346"/>
      <c r="K19" s="300"/>
      <c r="M19" s="546"/>
      <c r="N19" s="547"/>
      <c r="O19" s="547"/>
      <c r="P19" s="547"/>
      <c r="Q19" s="548"/>
    </row>
    <row r="20" spans="3:18" ht="33" customHeight="1">
      <c r="C20" s="72"/>
      <c r="D20" s="72"/>
      <c r="E20" s="72"/>
      <c r="F20" s="66"/>
      <c r="G20" s="71"/>
      <c r="H20" s="71"/>
      <c r="I20" s="66"/>
      <c r="J20" s="66"/>
      <c r="K20" s="66"/>
      <c r="L20" s="66"/>
      <c r="M20" s="264"/>
      <c r="N20" s="264"/>
      <c r="O20" s="264"/>
      <c r="P20" s="264"/>
      <c r="Q20" s="264"/>
      <c r="R20" s="67"/>
    </row>
    <row r="21" spans="3:18" ht="27.75" customHeight="1">
      <c r="C21" s="73" t="s">
        <v>94</v>
      </c>
      <c r="D21" s="74"/>
      <c r="E21" s="75"/>
      <c r="F21" s="76"/>
      <c r="G21" s="76"/>
      <c r="H21" s="76"/>
      <c r="I21" s="76"/>
      <c r="J21" s="76"/>
      <c r="K21" s="76"/>
      <c r="L21" s="65"/>
      <c r="M21" s="65"/>
      <c r="N21" s="65"/>
      <c r="O21" s="65"/>
      <c r="P21" s="65"/>
      <c r="Q21" s="65"/>
      <c r="R21" s="77"/>
    </row>
    <row r="22" spans="3:18" ht="29.25" customHeight="1">
      <c r="C22" s="371" t="s">
        <v>178</v>
      </c>
      <c r="D22" s="372"/>
      <c r="E22" s="373"/>
      <c r="F22" s="91" t="s">
        <v>55</v>
      </c>
      <c r="G22" s="551" t="str">
        <f>IF(様式C_統括管理・責任医師!G19="","",様式C_統括管理・責任医師!G19)</f>
        <v/>
      </c>
      <c r="H22" s="552"/>
      <c r="I22" s="552"/>
      <c r="J22" s="552"/>
      <c r="K22" s="298"/>
      <c r="L22" s="553" t="str">
        <f>IF(様式C_統括管理・責任医師!J19="","",様式C_統括管理・責任医師!J19)</f>
        <v/>
      </c>
      <c r="M22" s="537"/>
      <c r="N22" s="537"/>
      <c r="O22" s="537"/>
      <c r="P22" s="537"/>
      <c r="Q22" s="298"/>
    </row>
    <row r="23" spans="3:18" ht="29.25" customHeight="1">
      <c r="C23" s="374"/>
      <c r="D23" s="375"/>
      <c r="E23" s="376"/>
      <c r="F23" s="92" t="s">
        <v>81</v>
      </c>
      <c r="G23" s="551" t="str">
        <f>IF(様式C_統括管理・責任医師!G20="","",様式C_統括管理・責任医師!G20)</f>
        <v/>
      </c>
      <c r="H23" s="552"/>
      <c r="I23" s="552"/>
      <c r="J23" s="552"/>
      <c r="K23" s="298"/>
      <c r="L23" s="553" t="str">
        <f>IF(様式C_統括管理・責任医師!J20="","",様式C_統括管理・責任医師!J20)</f>
        <v/>
      </c>
      <c r="M23" s="537"/>
      <c r="N23" s="537"/>
      <c r="O23" s="537"/>
      <c r="P23" s="537"/>
      <c r="Q23" s="298"/>
    </row>
    <row r="24" spans="3:18" ht="29.25" customHeight="1">
      <c r="C24" s="374"/>
      <c r="D24" s="375"/>
      <c r="E24" s="376"/>
      <c r="F24" s="92" t="s">
        <v>82</v>
      </c>
      <c r="G24" s="551" t="str">
        <f>IF(様式C_統括管理・責任医師!G21="","",様式C_統括管理・責任医師!G21)</f>
        <v/>
      </c>
      <c r="H24" s="552"/>
      <c r="I24" s="552"/>
      <c r="J24" s="552"/>
      <c r="K24" s="298"/>
      <c r="L24" s="553" t="str">
        <f>IF(様式C_統括管理・責任医師!J21="","",様式C_統括管理・責任医師!J21)</f>
        <v/>
      </c>
      <c r="M24" s="537"/>
      <c r="N24" s="537"/>
      <c r="O24" s="537"/>
      <c r="P24" s="537"/>
      <c r="Q24" s="298"/>
    </row>
    <row r="25" spans="3:18" ht="29.25" customHeight="1">
      <c r="C25" s="374"/>
      <c r="D25" s="375"/>
      <c r="E25" s="376"/>
      <c r="F25" s="92" t="s">
        <v>83</v>
      </c>
      <c r="G25" s="551" t="str">
        <f>IF(様式C_統括管理・責任医師!G22="","",様式C_統括管理・責任医師!G22)</f>
        <v/>
      </c>
      <c r="H25" s="552"/>
      <c r="I25" s="552"/>
      <c r="J25" s="552"/>
      <c r="K25" s="298"/>
      <c r="L25" s="553" t="str">
        <f>IF(様式C_統括管理・責任医師!J22="","",様式C_統括管理・責任医師!J22)</f>
        <v/>
      </c>
      <c r="M25" s="537"/>
      <c r="N25" s="537"/>
      <c r="O25" s="537"/>
      <c r="P25" s="537"/>
      <c r="Q25" s="298"/>
    </row>
    <row r="26" spans="3:18" ht="29.25" customHeight="1">
      <c r="C26" s="374"/>
      <c r="D26" s="375"/>
      <c r="E26" s="376"/>
      <c r="F26" s="92" t="s">
        <v>84</v>
      </c>
      <c r="G26" s="551" t="str">
        <f>IF(様式C_統括管理・責任医師!G23="","",様式C_統括管理・責任医師!G23)</f>
        <v/>
      </c>
      <c r="H26" s="552"/>
      <c r="I26" s="552"/>
      <c r="J26" s="552"/>
      <c r="K26" s="298"/>
      <c r="L26" s="553" t="str">
        <f>IF(様式C_統括管理・責任医師!J23="","",様式C_統括管理・責任医師!J23)</f>
        <v/>
      </c>
      <c r="M26" s="537"/>
      <c r="N26" s="537"/>
      <c r="O26" s="537"/>
      <c r="P26" s="537"/>
      <c r="Q26" s="298"/>
    </row>
    <row r="27" spans="3:18" ht="29.25" customHeight="1">
      <c r="C27" s="374"/>
      <c r="D27" s="375"/>
      <c r="E27" s="376"/>
      <c r="F27" s="91" t="s">
        <v>92</v>
      </c>
      <c r="G27" s="551" t="str">
        <f>IF(様式C_統括管理・責任医師!G24="","",様式C_統括管理・責任医師!G24)</f>
        <v/>
      </c>
      <c r="H27" s="552"/>
      <c r="I27" s="552"/>
      <c r="J27" s="552"/>
      <c r="K27" s="298"/>
      <c r="L27" s="553" t="str">
        <f>IF(様式C_統括管理・責任医師!J24="","",様式C_統括管理・責任医師!J24)</f>
        <v/>
      </c>
      <c r="M27" s="537"/>
      <c r="N27" s="537"/>
      <c r="O27" s="537"/>
      <c r="P27" s="537"/>
      <c r="Q27" s="298"/>
    </row>
    <row r="28" spans="3:18" ht="29.25" customHeight="1">
      <c r="C28" s="377"/>
      <c r="D28" s="378"/>
      <c r="E28" s="379"/>
      <c r="F28" s="92" t="s">
        <v>93</v>
      </c>
      <c r="G28" s="551" t="str">
        <f>IF(様式C_統括管理・責任医師!G25="","",様式C_統括管理・責任医師!G25)</f>
        <v/>
      </c>
      <c r="H28" s="552"/>
      <c r="I28" s="552"/>
      <c r="J28" s="552"/>
      <c r="K28" s="298"/>
      <c r="L28" s="553" t="str">
        <f>IF(様式C_統括管理・責任医師!J25="","",様式C_統括管理・責任医師!J25)</f>
        <v/>
      </c>
      <c r="M28" s="537"/>
      <c r="N28" s="537"/>
      <c r="O28" s="537"/>
      <c r="P28" s="537"/>
      <c r="Q28" s="298"/>
    </row>
    <row r="29" spans="3:18" ht="12.75" customHeight="1">
      <c r="C29" s="14"/>
      <c r="D29" s="14"/>
      <c r="E29" s="14"/>
      <c r="F29" s="65"/>
      <c r="G29" s="158"/>
      <c r="H29" s="158"/>
      <c r="I29" s="158"/>
      <c r="J29" s="158"/>
      <c r="K29" s="158"/>
      <c r="L29" s="158"/>
      <c r="M29" s="158"/>
      <c r="N29" s="158"/>
      <c r="O29" s="158"/>
      <c r="P29" s="158"/>
      <c r="Q29" s="158"/>
      <c r="R29" s="65"/>
    </row>
    <row r="30" spans="3:18" ht="44.25" customHeight="1">
      <c r="C30" s="554" t="s">
        <v>68</v>
      </c>
      <c r="D30" s="554"/>
      <c r="E30" s="555"/>
      <c r="F30" s="76"/>
      <c r="G30" s="78"/>
      <c r="H30" s="78"/>
      <c r="I30" s="78"/>
      <c r="J30" s="78"/>
    </row>
    <row r="31" spans="3:18" ht="31.5" customHeight="1">
      <c r="E31" s="79" t="s">
        <v>136</v>
      </c>
      <c r="F31" s="80" t="s">
        <v>85</v>
      </c>
      <c r="G31" s="486" t="str">
        <f>IF(G22="","",G22)</f>
        <v/>
      </c>
      <c r="H31" s="487"/>
      <c r="I31" s="488"/>
      <c r="J31" s="488"/>
      <c r="K31" s="488"/>
      <c r="L31" s="488"/>
      <c r="M31" s="488"/>
      <c r="N31" s="488"/>
      <c r="O31" s="488"/>
      <c r="P31" s="488"/>
      <c r="Q31" s="489"/>
    </row>
    <row r="32" spans="3:18" ht="20.100000000000001" customHeight="1">
      <c r="E32" s="81"/>
      <c r="F32" s="78"/>
      <c r="G32" s="78"/>
      <c r="H32" s="78"/>
      <c r="I32" s="78"/>
      <c r="J32" s="78"/>
    </row>
    <row r="33" spans="3:17" ht="21" customHeight="1">
      <c r="C33" s="490" t="s">
        <v>54</v>
      </c>
      <c r="D33" s="491"/>
      <c r="E33" s="491"/>
      <c r="F33" s="492"/>
      <c r="G33" s="513" t="s">
        <v>53</v>
      </c>
      <c r="H33" s="302"/>
      <c r="I33" s="513" t="s">
        <v>70</v>
      </c>
      <c r="J33" s="302"/>
      <c r="K33" s="499" t="s">
        <v>86</v>
      </c>
      <c r="L33" s="500"/>
      <c r="M33" s="500"/>
      <c r="N33" s="501"/>
      <c r="O33" s="508" t="s">
        <v>87</v>
      </c>
      <c r="P33" s="508" t="s">
        <v>88</v>
      </c>
      <c r="Q33" s="508" t="s">
        <v>89</v>
      </c>
    </row>
    <row r="34" spans="3:17" ht="21" customHeight="1">
      <c r="C34" s="493"/>
      <c r="D34" s="494"/>
      <c r="E34" s="494"/>
      <c r="F34" s="495"/>
      <c r="G34" s="510" t="s">
        <v>23</v>
      </c>
      <c r="H34" s="508" t="s">
        <v>150</v>
      </c>
      <c r="I34" s="510" t="s">
        <v>23</v>
      </c>
      <c r="J34" s="508" t="s">
        <v>150</v>
      </c>
      <c r="K34" s="502"/>
      <c r="L34" s="503"/>
      <c r="M34" s="503"/>
      <c r="N34" s="504"/>
      <c r="O34" s="509"/>
      <c r="P34" s="511"/>
      <c r="Q34" s="511"/>
    </row>
    <row r="35" spans="3:17" ht="36.75" customHeight="1">
      <c r="C35" s="496"/>
      <c r="D35" s="497"/>
      <c r="E35" s="497"/>
      <c r="F35" s="498"/>
      <c r="G35" s="513"/>
      <c r="H35" s="316"/>
      <c r="I35" s="513"/>
      <c r="J35" s="316"/>
      <c r="K35" s="505"/>
      <c r="L35" s="506"/>
      <c r="M35" s="506"/>
      <c r="N35" s="507"/>
      <c r="O35" s="510"/>
      <c r="P35" s="512"/>
      <c r="Q35" s="512"/>
    </row>
    <row r="36" spans="3:17" ht="67.5" customHeight="1">
      <c r="C36" s="380" t="s">
        <v>142</v>
      </c>
      <c r="D36" s="346"/>
      <c r="E36" s="300"/>
      <c r="F36" s="45" t="s">
        <v>52</v>
      </c>
      <c r="G36" s="177" t="str">
        <f>IF(様式C_統括管理・責任医師!G33="","",様式C_統括管理・責任医師!G33)</f>
        <v/>
      </c>
      <c r="H36" s="177"/>
      <c r="I36" s="177" t="str">
        <f>IF(様式C_統括管理・責任医師!J33="","",様式C_統括管理・責任医師!J33)</f>
        <v/>
      </c>
      <c r="J36" s="178"/>
      <c r="K36" s="514" t="str">
        <f>IF(様式C_統括管理・責任医師!M33="","",様式C_統括管理・責任医師!M33)</f>
        <v/>
      </c>
      <c r="L36" s="515"/>
      <c r="M36" s="516"/>
      <c r="N36" s="138" t="str">
        <f>IF(様式C_統括管理・責任医師!N33="","",様式C_統括管理・責任医師!N33)</f>
        <v/>
      </c>
      <c r="O36" s="86"/>
      <c r="P36" s="86"/>
      <c r="Q36" s="82"/>
    </row>
    <row r="37" spans="3:17" ht="76.900000000000006" customHeight="1">
      <c r="C37" s="467" t="s">
        <v>143</v>
      </c>
      <c r="D37" s="468"/>
      <c r="E37" s="469"/>
      <c r="F37" s="83" t="s">
        <v>52</v>
      </c>
      <c r="G37" s="148" t="str">
        <f>IF(様式C_統括管理・責任医師!G34="","",様式C_統括管理・責任医師!G34)</f>
        <v/>
      </c>
      <c r="H37" s="148" t="str">
        <f>IF(様式C_統括管理・責任医師!I35="有","給与あり",IF(様式C_統括管理・責任医師!I35="無","給与なし","-"))</f>
        <v>-</v>
      </c>
      <c r="I37" s="148" t="str">
        <f>IF(様式C_統括管理・責任医師!J34="","",様式C_統括管理・責任医師!J34)</f>
        <v/>
      </c>
      <c r="J37" s="148" t="str">
        <f>IF(様式C_統括管理・責任医師!L35="有","給与あり",IF(様式C_統括管理・責任医師!L35="無","給与なし","-"))</f>
        <v>-</v>
      </c>
      <c r="K37" s="473" t="str">
        <f>IF(様式C_統括管理・責任医師!M34="","",様式C_統括管理・責任医師!M34)</f>
        <v/>
      </c>
      <c r="L37" s="474"/>
      <c r="M37" s="298"/>
      <c r="N37" s="139" t="str">
        <f>IF(様式C_統括管理・責任医師!N34="","",様式C_統括管理・責任医師!N34)</f>
        <v/>
      </c>
      <c r="O37" s="150"/>
      <c r="P37" s="150"/>
      <c r="Q37" s="84"/>
    </row>
    <row r="38" spans="3:17" ht="76.900000000000006" customHeight="1">
      <c r="C38" s="467" t="s">
        <v>139</v>
      </c>
      <c r="D38" s="468"/>
      <c r="E38" s="469"/>
      <c r="F38" s="83" t="s">
        <v>52</v>
      </c>
      <c r="G38" s="148" t="str">
        <f>IF(様式C_統括管理・責任医師!G36="","",様式C_統括管理・責任医師!G36)</f>
        <v/>
      </c>
      <c r="H38" s="148" t="str">
        <f>IF(G38="いいえ","-",IF(様式C_統括管理・責任医師!I37&gt;=2500000,"250万円以上の利益あり","-"))</f>
        <v>-</v>
      </c>
      <c r="I38" s="148" t="str">
        <f>IF(様式C_統括管理・責任医師!J36="","",様式C_統括管理・責任医師!J36)</f>
        <v/>
      </c>
      <c r="J38" s="148" t="str">
        <f>IF(I38="いいえ","-",IF(様式C_統括管理・責任医師!L37&gt;=2500000,"250万円以上の利益あり","-"))</f>
        <v>-</v>
      </c>
      <c r="K38" s="473" t="str">
        <f>IF(様式C_統括管理・責任医師!M36="","",様式C_統括管理・責任医師!M36)</f>
        <v/>
      </c>
      <c r="L38" s="474"/>
      <c r="M38" s="298"/>
      <c r="N38" s="139" t="str">
        <f>IF(様式C_統括管理・責任医師!N36="","",様式C_統括管理・責任医師!N36)</f>
        <v/>
      </c>
      <c r="O38" s="150"/>
      <c r="P38" s="150"/>
      <c r="Q38" s="84"/>
    </row>
    <row r="39" spans="3:17" ht="76.900000000000006" customHeight="1">
      <c r="C39" s="517"/>
      <c r="D39" s="518"/>
      <c r="E39" s="519"/>
      <c r="F39" s="85" t="s">
        <v>90</v>
      </c>
      <c r="G39" s="148" t="str">
        <f>IF(様式C_統括管理・責任医師!G38="","",様式C_統括管理・責任医師!G38)</f>
        <v/>
      </c>
      <c r="H39" s="148" t="str">
        <f>IF(G39="いいえ","-",IF(様式C_統括管理・責任医師!I39&gt;=2500000,"250万円以上の利益あり","-"))</f>
        <v>-</v>
      </c>
      <c r="I39" s="179" t="str">
        <f>IF(様式C_統括管理・責任医師!J38="","",様式C_統括管理・責任医師!J38)</f>
        <v/>
      </c>
      <c r="J39" s="148" t="str">
        <f>IF(I39="いいえ","-",IF(様式C_統括管理・責任医師!L39&gt;=2500000,"250万円以上の利益あり","-"))</f>
        <v>-</v>
      </c>
      <c r="K39" s="473" t="str">
        <f>IF(様式C_統括管理・責任医師!M38="","",様式C_統括管理・責任医師!M38)</f>
        <v/>
      </c>
      <c r="L39" s="474"/>
      <c r="M39" s="298"/>
      <c r="N39" s="139" t="str">
        <f>IF(様式C_統括管理・責任医師!N38="","",様式C_統括管理・責任医師!N38)</f>
        <v/>
      </c>
      <c r="O39" s="150"/>
      <c r="P39" s="150"/>
      <c r="Q39" s="84"/>
    </row>
    <row r="40" spans="3:17" ht="76.900000000000006" customHeight="1">
      <c r="C40" s="475" t="s">
        <v>144</v>
      </c>
      <c r="D40" s="476"/>
      <c r="E40" s="477"/>
      <c r="F40" s="83" t="s">
        <v>52</v>
      </c>
      <c r="G40" s="148" t="str">
        <f>IF(様式C_統括管理・責任医師!G40="","",様式C_統括管理・責任医師!G40)</f>
        <v/>
      </c>
      <c r="H40" s="177"/>
      <c r="I40" s="177" t="str">
        <f>IF(様式C_統括管理・責任医師!J40="","",様式C_統括管理・責任医師!J40)</f>
        <v/>
      </c>
      <c r="J40" s="178"/>
      <c r="K40" s="473" t="str">
        <f>IF(様式C_統括管理・責任医師!M40="","",様式C_統括管理・責任医師!M40)</f>
        <v/>
      </c>
      <c r="L40" s="474"/>
      <c r="M40" s="298"/>
      <c r="N40" s="139" t="str">
        <f>IF(様式C_統括管理・責任医師!N40="","",様式C_統括管理・責任医師!N40)</f>
        <v/>
      </c>
      <c r="O40" s="150"/>
      <c r="P40" s="86"/>
      <c r="Q40" s="86"/>
    </row>
    <row r="41" spans="3:17" ht="76.900000000000006" customHeight="1">
      <c r="C41" s="478"/>
      <c r="D41" s="479"/>
      <c r="E41" s="480"/>
      <c r="F41" s="85" t="s">
        <v>51</v>
      </c>
      <c r="G41" s="148" t="str">
        <f>IF(様式C_統括管理・責任医師!G41="","",様式C_統括管理・責任医師!G41)</f>
        <v/>
      </c>
      <c r="H41" s="177"/>
      <c r="I41" s="177" t="str">
        <f>IF(様式C_統括管理・責任医師!J41="","",様式C_統括管理・責任医師!J41)</f>
        <v/>
      </c>
      <c r="J41" s="178"/>
      <c r="K41" s="473" t="str">
        <f>IF(様式C_統括管理・責任医師!M41="","",様式C_統括管理・責任医師!M41)</f>
        <v/>
      </c>
      <c r="L41" s="474"/>
      <c r="M41" s="298"/>
      <c r="N41" s="139" t="str">
        <f>IF(様式C_統括管理・責任医師!N41="","",様式C_統括管理・責任医師!N41)</f>
        <v/>
      </c>
      <c r="O41" s="150"/>
      <c r="P41" s="86"/>
      <c r="Q41" s="86"/>
    </row>
    <row r="42" spans="3:17" ht="76.900000000000006" customHeight="1">
      <c r="C42" s="467" t="s">
        <v>145</v>
      </c>
      <c r="D42" s="468"/>
      <c r="E42" s="481"/>
      <c r="F42" s="83" t="s">
        <v>52</v>
      </c>
      <c r="G42" s="148" t="str">
        <f>IF(様式C_統括管理・責任医師!G42="","",様式C_統括管理・責任医師!G42)</f>
        <v/>
      </c>
      <c r="H42" s="177" t="str">
        <f>IF(G42="いいえ","-",IF(様式C_統括管理・責任医師!I42="はい","株式保有","株式保有なし"))</f>
        <v>株式保有なし</v>
      </c>
      <c r="I42" s="177" t="str">
        <f>IF(様式C_統括管理・責任医師!J42="","",様式C_統括管理・責任医師!J42)</f>
        <v/>
      </c>
      <c r="J42" s="178" t="str">
        <f>IF(I42="いいえ","-",IF(様式C_統括管理・責任医師!L42="はい","株式保有","株式保有なし"))</f>
        <v>株式保有なし</v>
      </c>
      <c r="K42" s="473" t="str">
        <f>IF(様式C_統括管理・責任医師!M42="","",様式C_統括管理・責任医師!M42)</f>
        <v/>
      </c>
      <c r="L42" s="474"/>
      <c r="M42" s="298"/>
      <c r="N42" s="139" t="str">
        <f>IF(様式C_統括管理・責任医師!N42="","",様式C_統括管理・責任医師!N42)</f>
        <v/>
      </c>
      <c r="O42" s="150"/>
      <c r="P42" s="86"/>
      <c r="Q42" s="86"/>
    </row>
    <row r="43" spans="3:17" ht="76.900000000000006" customHeight="1">
      <c r="C43" s="482"/>
      <c r="D43" s="483"/>
      <c r="E43" s="484"/>
      <c r="F43" s="85" t="s">
        <v>90</v>
      </c>
      <c r="G43" s="148" t="str">
        <f>IF(様式C_統括管理・責任医師!G44="","",様式C_統括管理・責任医師!G44)</f>
        <v/>
      </c>
      <c r="H43" s="177" t="str">
        <f>IF(G43="いいえ","-",IF(様式C_統括管理・責任医師!I44="はい","株式保有","株式保有なし"))</f>
        <v>株式保有なし</v>
      </c>
      <c r="I43" s="177" t="str">
        <f>IF(様式C_統括管理・責任医師!J44="","",様式C_統括管理・責任医師!J44)</f>
        <v/>
      </c>
      <c r="J43" s="178" t="str">
        <f>IF(I43="いいえ","-",IF(様式C_統括管理・責任医師!L44="はい","株式保有","株式保有なし"))</f>
        <v>株式保有なし</v>
      </c>
      <c r="K43" s="473" t="str">
        <f>IF(様式C_統括管理・責任医師!M44="","",様式C_統括管理・責任医師!M44)</f>
        <v/>
      </c>
      <c r="L43" s="474"/>
      <c r="M43" s="298"/>
      <c r="N43" s="139" t="str">
        <f>IF(様式C_統括管理・責任医師!N44="","",様式C_統括管理・責任医師!N44)</f>
        <v/>
      </c>
      <c r="O43" s="150"/>
      <c r="P43" s="86"/>
      <c r="Q43" s="86"/>
    </row>
    <row r="44" spans="3:17" ht="76.900000000000006" customHeight="1">
      <c r="C44" s="467" t="s">
        <v>140</v>
      </c>
      <c r="D44" s="468"/>
      <c r="E44" s="469"/>
      <c r="F44" s="87" t="s">
        <v>52</v>
      </c>
      <c r="G44" s="148" t="str">
        <f>IF(様式C_統括管理・責任医師!G46="","",様式C_統括管理・責任医師!G46)</f>
        <v/>
      </c>
      <c r="H44" s="148" t="str">
        <f>IF(G44="いいえ","-",IF(様式C_統括管理・責任医師!I46="はい","知的財産への関与有り","知的財産への関与なし"))</f>
        <v>知的財産への関与なし</v>
      </c>
      <c r="I44" s="148" t="str">
        <f>IF(様式C_統括管理・責任医師!J46="","",様式C_統括管理・責任医師!J46)</f>
        <v/>
      </c>
      <c r="J44" s="180" t="str">
        <f>IF(I44="いいえ","-",IF(様式C_統括管理・責任医師!L46="はい","知的財産への関与有り","知的財産への関与なし"))</f>
        <v>知的財産への関与なし</v>
      </c>
      <c r="K44" s="473" t="str">
        <f>IF(様式C_統括管理・責任医師!M46="","",様式C_統括管理・責任医師!M46)</f>
        <v/>
      </c>
      <c r="L44" s="474"/>
      <c r="M44" s="298"/>
      <c r="N44" s="139" t="str">
        <f>IF(様式C_統括管理・責任医師!N46="","",様式C_統括管理・責任医師!N46)</f>
        <v/>
      </c>
      <c r="O44" s="150"/>
      <c r="P44" s="86"/>
      <c r="Q44" s="86"/>
    </row>
    <row r="45" spans="3:17" ht="76.900000000000006" customHeight="1">
      <c r="C45" s="470"/>
      <c r="D45" s="471"/>
      <c r="E45" s="472"/>
      <c r="F45" s="85" t="s">
        <v>90</v>
      </c>
      <c r="G45" s="148" t="str">
        <f>IF(様式C_統括管理・責任医師!G48="","",様式C_統括管理・責任医師!G48)</f>
        <v/>
      </c>
      <c r="H45" s="148" t="str">
        <f>IF(G45="いいえ","-",IF(様式C_統括管理・責任医師!I48="はい","知的財産への関与有り","知的財産への関与なし"))</f>
        <v>知的財産への関与なし</v>
      </c>
      <c r="I45" s="148" t="str">
        <f>IF(様式C_統括管理・責任医師!J48="","",様式C_統括管理・責任医師!J48)</f>
        <v/>
      </c>
      <c r="J45" s="180" t="str">
        <f>IF(I45="いいえ","-",IF(様式C_統括管理・責任医師!L48="はい","知的財産への関与有り","知的財産への関与なし"))</f>
        <v>知的財産への関与なし</v>
      </c>
      <c r="K45" s="473" t="str">
        <f>IF(様式C_統括管理・責任医師!M48="","",様式C_統括管理・責任医師!M48)</f>
        <v/>
      </c>
      <c r="L45" s="474"/>
      <c r="M45" s="298"/>
      <c r="N45" s="139" t="str">
        <f>IF(様式C_統括管理・責任医師!N48="","",様式C_統括管理・責任医師!N48)</f>
        <v/>
      </c>
      <c r="O45" s="150"/>
      <c r="P45" s="150"/>
      <c r="Q45" s="150"/>
    </row>
    <row r="46" spans="3:17" ht="19.5" customHeight="1">
      <c r="C46" s="17"/>
      <c r="D46" s="17"/>
      <c r="E46" s="88"/>
      <c r="F46" s="89"/>
      <c r="G46" s="159"/>
      <c r="H46" s="159"/>
      <c r="I46" s="90"/>
      <c r="J46" s="90"/>
      <c r="K46" s="90"/>
      <c r="L46" s="90"/>
      <c r="M46" s="90"/>
      <c r="N46" s="90"/>
      <c r="O46" s="90"/>
      <c r="P46" s="90"/>
      <c r="Q46" s="90"/>
    </row>
    <row r="47" spans="3:17" ht="31.5" customHeight="1">
      <c r="E47" s="79" t="s">
        <v>136</v>
      </c>
      <c r="F47" s="80" t="s">
        <v>95</v>
      </c>
      <c r="G47" s="486" t="str">
        <f>IF(G23="","",G23)</f>
        <v/>
      </c>
      <c r="H47" s="487"/>
      <c r="I47" s="488"/>
      <c r="J47" s="488"/>
      <c r="K47" s="488"/>
      <c r="L47" s="488"/>
      <c r="M47" s="488"/>
      <c r="N47" s="488"/>
      <c r="O47" s="488"/>
      <c r="P47" s="488"/>
      <c r="Q47" s="489"/>
    </row>
    <row r="48" spans="3:17" ht="20.100000000000001" customHeight="1">
      <c r="E48" s="81"/>
      <c r="F48" s="78"/>
      <c r="G48" s="78"/>
      <c r="H48" s="78"/>
      <c r="I48" s="78"/>
      <c r="J48" s="78"/>
    </row>
    <row r="49" spans="3:17" ht="21" customHeight="1">
      <c r="C49" s="490" t="s">
        <v>54</v>
      </c>
      <c r="D49" s="491"/>
      <c r="E49" s="491"/>
      <c r="F49" s="492"/>
      <c r="G49" s="513" t="s">
        <v>53</v>
      </c>
      <c r="H49" s="302"/>
      <c r="I49" s="513" t="s">
        <v>70</v>
      </c>
      <c r="J49" s="302"/>
      <c r="K49" s="499" t="s">
        <v>86</v>
      </c>
      <c r="L49" s="500"/>
      <c r="M49" s="500"/>
      <c r="N49" s="501"/>
      <c r="O49" s="508" t="s">
        <v>87</v>
      </c>
      <c r="P49" s="508" t="s">
        <v>88</v>
      </c>
      <c r="Q49" s="508" t="s">
        <v>89</v>
      </c>
    </row>
    <row r="50" spans="3:17" ht="21" customHeight="1">
      <c r="C50" s="493"/>
      <c r="D50" s="494"/>
      <c r="E50" s="494"/>
      <c r="F50" s="495"/>
      <c r="G50" s="510" t="s">
        <v>23</v>
      </c>
      <c r="H50" s="508" t="s">
        <v>150</v>
      </c>
      <c r="I50" s="510" t="s">
        <v>23</v>
      </c>
      <c r="J50" s="508" t="s">
        <v>150</v>
      </c>
      <c r="K50" s="502"/>
      <c r="L50" s="503"/>
      <c r="M50" s="503"/>
      <c r="N50" s="504"/>
      <c r="O50" s="509"/>
      <c r="P50" s="511"/>
      <c r="Q50" s="511"/>
    </row>
    <row r="51" spans="3:17" ht="36.75" customHeight="1">
      <c r="C51" s="496"/>
      <c r="D51" s="497"/>
      <c r="E51" s="497"/>
      <c r="F51" s="498"/>
      <c r="G51" s="513"/>
      <c r="H51" s="316"/>
      <c r="I51" s="513"/>
      <c r="J51" s="316"/>
      <c r="K51" s="505"/>
      <c r="L51" s="506"/>
      <c r="M51" s="506"/>
      <c r="N51" s="507"/>
      <c r="O51" s="510"/>
      <c r="P51" s="512"/>
      <c r="Q51" s="512"/>
    </row>
    <row r="52" spans="3:17" ht="69" customHeight="1">
      <c r="C52" s="380" t="s">
        <v>71</v>
      </c>
      <c r="D52" s="346"/>
      <c r="E52" s="300"/>
      <c r="F52" s="45" t="s">
        <v>52</v>
      </c>
      <c r="G52" s="177" t="str">
        <f>IF(様式C_統括管理・責任医師!G56="","",様式C_統括管理・責任医師!G56)</f>
        <v/>
      </c>
      <c r="H52" s="177"/>
      <c r="I52" s="177" t="str">
        <f>IF(様式C_統括管理・責任医師!J56="","",様式C_統括管理・責任医師!J56)</f>
        <v/>
      </c>
      <c r="J52" s="178"/>
      <c r="K52" s="514" t="str">
        <f>IF(様式C_統括管理・責任医師!M56="","",様式C_統括管理・責任医師!M56)</f>
        <v/>
      </c>
      <c r="L52" s="515"/>
      <c r="M52" s="516"/>
      <c r="N52" s="138" t="str">
        <f>IF(様式C_統括管理・責任医師!N56="","",様式C_統括管理・責任医師!N56)</f>
        <v/>
      </c>
      <c r="O52" s="86"/>
      <c r="P52" s="86"/>
      <c r="Q52" s="82"/>
    </row>
    <row r="53" spans="3:17" ht="69" customHeight="1">
      <c r="C53" s="467" t="s">
        <v>143</v>
      </c>
      <c r="D53" s="468"/>
      <c r="E53" s="469"/>
      <c r="F53" s="83" t="s">
        <v>52</v>
      </c>
      <c r="G53" s="148" t="str">
        <f>IF(様式C_統括管理・責任医師!G57="","",様式C_統括管理・責任医師!G57)</f>
        <v/>
      </c>
      <c r="H53" s="148" t="str">
        <f>IF(様式C_統括管理・責任医師!I58="有","給与あり",IF(様式C_統括管理・責任医師!I58="無","給与なし","-"))</f>
        <v>-</v>
      </c>
      <c r="I53" s="148" t="str">
        <f>IF(様式C_統括管理・責任医師!J57="","",様式C_統括管理・責任医師!J57)</f>
        <v/>
      </c>
      <c r="J53" s="148" t="str">
        <f>IF(様式C_統括管理・責任医師!L58="有","給与あり",IF(様式C_統括管理・責任医師!L58="無","給与なし","-"))</f>
        <v>-</v>
      </c>
      <c r="K53" s="473" t="str">
        <f>IF(様式C_統括管理・責任医師!M57="","",様式C_統括管理・責任医師!M57)</f>
        <v/>
      </c>
      <c r="L53" s="474"/>
      <c r="M53" s="298"/>
      <c r="N53" s="139" t="str">
        <f>IF(様式C_統括管理・責任医師!N57="","",様式C_統括管理・責任医師!N57)</f>
        <v/>
      </c>
      <c r="O53" s="150"/>
      <c r="P53" s="150"/>
      <c r="Q53" s="84"/>
    </row>
    <row r="54" spans="3:17" ht="69" customHeight="1">
      <c r="C54" s="467" t="s">
        <v>132</v>
      </c>
      <c r="D54" s="468"/>
      <c r="E54" s="469"/>
      <c r="F54" s="83" t="s">
        <v>52</v>
      </c>
      <c r="G54" s="148" t="str">
        <f>IF(様式C_統括管理・責任医師!G59="","",様式C_統括管理・責任医師!G59)</f>
        <v/>
      </c>
      <c r="H54" s="148" t="str">
        <f>IF(G54="いいえ","-",IF(様式C_統括管理・責任医師!I60&gt;=2500000,"250万円以上の利益あり","-"))</f>
        <v>-</v>
      </c>
      <c r="I54" s="148" t="str">
        <f>IF(様式C_統括管理・責任医師!J59="","",様式C_統括管理・責任医師!J59)</f>
        <v/>
      </c>
      <c r="J54" s="148" t="str">
        <f>IF(I54="いいえ","-",IF(様式C_統括管理・責任医師!L60&gt;=2500000,"250万円以上の利益あり","-"))</f>
        <v>-</v>
      </c>
      <c r="K54" s="473" t="str">
        <f>IF(様式C_統括管理・責任医師!M59="","",様式C_統括管理・責任医師!M59)</f>
        <v/>
      </c>
      <c r="L54" s="474"/>
      <c r="M54" s="298"/>
      <c r="N54" s="139" t="str">
        <f>IF(様式C_統括管理・責任医師!N59="","",様式C_統括管理・責任医師!N59)</f>
        <v/>
      </c>
      <c r="O54" s="150"/>
      <c r="P54" s="150"/>
      <c r="Q54" s="84"/>
    </row>
    <row r="55" spans="3:17" ht="69" customHeight="1">
      <c r="C55" s="517"/>
      <c r="D55" s="518"/>
      <c r="E55" s="519"/>
      <c r="F55" s="85" t="s">
        <v>51</v>
      </c>
      <c r="G55" s="148" t="str">
        <f>IF(様式C_統括管理・責任医師!G61="","",様式C_統括管理・責任医師!G61)</f>
        <v/>
      </c>
      <c r="H55" s="148" t="str">
        <f>IF(G55="いいえ","-",IF(様式C_統括管理・責任医師!I62&gt;=2500000,"250万円以上の利益あり","-"))</f>
        <v>-</v>
      </c>
      <c r="I55" s="179" t="str">
        <f>IF(様式C_統括管理・責任医師!J61="","",様式C_統括管理・責任医師!J61)</f>
        <v/>
      </c>
      <c r="J55" s="148" t="str">
        <f>IF(I55="いいえ","-",IF(様式C_統括管理・責任医師!L62&gt;=2500000,"250万円以上の利益あり","-"))</f>
        <v>-</v>
      </c>
      <c r="K55" s="473" t="str">
        <f>IF(様式C_統括管理・責任医師!M61="","",様式C_統括管理・責任医師!M61)</f>
        <v/>
      </c>
      <c r="L55" s="474"/>
      <c r="M55" s="298"/>
      <c r="N55" s="139" t="str">
        <f>IF(様式C_統括管理・責任医師!N61="","",様式C_統括管理・責任医師!N61)</f>
        <v/>
      </c>
      <c r="O55" s="150"/>
      <c r="P55" s="150"/>
      <c r="Q55" s="84"/>
    </row>
    <row r="56" spans="3:17" ht="69" customHeight="1">
      <c r="C56" s="475" t="s">
        <v>144</v>
      </c>
      <c r="D56" s="476"/>
      <c r="E56" s="477"/>
      <c r="F56" s="83" t="s">
        <v>52</v>
      </c>
      <c r="G56" s="148" t="str">
        <f>IF(様式C_統括管理・責任医師!G63="","",様式C_統括管理・責任医師!G63)</f>
        <v/>
      </c>
      <c r="H56" s="177"/>
      <c r="I56" s="177" t="str">
        <f>IF(様式C_統括管理・責任医師!J63="","",様式C_統括管理・責任医師!J63)</f>
        <v/>
      </c>
      <c r="J56" s="178"/>
      <c r="K56" s="473" t="str">
        <f>IF(様式C_統括管理・責任医師!M63="","",様式C_統括管理・責任医師!M63)</f>
        <v/>
      </c>
      <c r="L56" s="474"/>
      <c r="M56" s="298"/>
      <c r="N56" s="139" t="str">
        <f>IF(様式C_統括管理・責任医師!N63="","",様式C_統括管理・責任医師!N63)</f>
        <v/>
      </c>
      <c r="O56" s="150"/>
      <c r="P56" s="86"/>
      <c r="Q56" s="86"/>
    </row>
    <row r="57" spans="3:17" ht="69" customHeight="1">
      <c r="C57" s="478"/>
      <c r="D57" s="479"/>
      <c r="E57" s="480"/>
      <c r="F57" s="85" t="s">
        <v>51</v>
      </c>
      <c r="G57" s="148" t="str">
        <f>IF(様式C_統括管理・責任医師!G64="","",様式C_統括管理・責任医師!G64)</f>
        <v/>
      </c>
      <c r="H57" s="177"/>
      <c r="I57" s="177" t="str">
        <f>IF(様式C_統括管理・責任医師!J64="","",様式C_統括管理・責任医師!J64)</f>
        <v/>
      </c>
      <c r="J57" s="178"/>
      <c r="K57" s="473" t="str">
        <f>IF(様式C_統括管理・責任医師!M64="","",様式C_統括管理・責任医師!M64)</f>
        <v/>
      </c>
      <c r="L57" s="474"/>
      <c r="M57" s="298"/>
      <c r="N57" s="139" t="str">
        <f>IF(様式C_統括管理・責任医師!N64="","",様式C_統括管理・責任医師!N64)</f>
        <v/>
      </c>
      <c r="O57" s="150"/>
      <c r="P57" s="86"/>
      <c r="Q57" s="86"/>
    </row>
    <row r="58" spans="3:17" ht="69" customHeight="1">
      <c r="C58" s="467" t="s">
        <v>145</v>
      </c>
      <c r="D58" s="468"/>
      <c r="E58" s="481"/>
      <c r="F58" s="83" t="s">
        <v>52</v>
      </c>
      <c r="G58" s="148" t="str">
        <f>IF(様式C_統括管理・責任医師!G65="","",様式C_統括管理・責任医師!G65)</f>
        <v/>
      </c>
      <c r="H58" s="177" t="str">
        <f>IF(G58="いいえ","-",IF(様式C_統括管理・責任医師!I65="はい","株式保有","株式保有なし"))</f>
        <v>株式保有なし</v>
      </c>
      <c r="I58" s="177" t="str">
        <f>IF(様式C_統括管理・責任医師!J65="","",様式C_統括管理・責任医師!J65)</f>
        <v/>
      </c>
      <c r="J58" s="178" t="str">
        <f>IF(I58="いいえ","-",IF(様式C_統括管理・責任医師!L65="はい","株式保有","株式保有なし"))</f>
        <v>株式保有なし</v>
      </c>
      <c r="K58" s="473" t="str">
        <f>IF(様式C_統括管理・責任医師!M65="","",様式C_統括管理・責任医師!M65)</f>
        <v/>
      </c>
      <c r="L58" s="474"/>
      <c r="M58" s="298"/>
      <c r="N58" s="139" t="str">
        <f>IF(様式C_統括管理・責任医師!N65="","",様式C_統括管理・責任医師!N65)</f>
        <v/>
      </c>
      <c r="O58" s="150"/>
      <c r="P58" s="86"/>
      <c r="Q58" s="86"/>
    </row>
    <row r="59" spans="3:17" ht="69" customHeight="1">
      <c r="C59" s="482"/>
      <c r="D59" s="483"/>
      <c r="E59" s="484"/>
      <c r="F59" s="85" t="s">
        <v>51</v>
      </c>
      <c r="G59" s="148" t="str">
        <f>IF(様式C_統括管理・責任医師!G67="","",様式C_統括管理・責任医師!G67)</f>
        <v/>
      </c>
      <c r="H59" s="177" t="str">
        <f>IF(G59="いいえ","-",IF(様式C_統括管理・責任医師!I67="はい","株式保有","株式保有なし"))</f>
        <v>株式保有なし</v>
      </c>
      <c r="I59" s="177" t="str">
        <f>IF(様式C_統括管理・責任医師!J67="","",様式C_統括管理・責任医師!J67)</f>
        <v/>
      </c>
      <c r="J59" s="178" t="str">
        <f>IF(I59="いいえ","-",IF(様式C_統括管理・責任医師!L67="はい","株式保有","株式保有なし"))</f>
        <v>株式保有なし</v>
      </c>
      <c r="K59" s="473" t="str">
        <f>IF(様式C_統括管理・責任医師!M67="","",様式C_統括管理・責任医師!M67)</f>
        <v/>
      </c>
      <c r="L59" s="474"/>
      <c r="M59" s="298"/>
      <c r="N59" s="139" t="str">
        <f>IF(様式C_統括管理・責任医師!N67="","",様式C_統括管理・責任医師!N67)</f>
        <v/>
      </c>
      <c r="O59" s="150"/>
      <c r="P59" s="86"/>
      <c r="Q59" s="86"/>
    </row>
    <row r="60" spans="3:17" ht="69" customHeight="1">
      <c r="C60" s="467" t="s">
        <v>140</v>
      </c>
      <c r="D60" s="468"/>
      <c r="E60" s="469"/>
      <c r="F60" s="87" t="s">
        <v>52</v>
      </c>
      <c r="G60" s="148" t="str">
        <f>IF(様式C_統括管理・責任医師!G69="","",様式C_統括管理・責任医師!G69)</f>
        <v/>
      </c>
      <c r="H60" s="148" t="str">
        <f>IF(G60="いいえ","-",IF(様式C_統括管理・責任医師!I69="はい","知的財産への関与有り","知的財産への関与なし"))</f>
        <v>知的財産への関与なし</v>
      </c>
      <c r="I60" s="148" t="str">
        <f>IF(様式C_統括管理・責任医師!J69="","",様式C_統括管理・責任医師!J69)</f>
        <v/>
      </c>
      <c r="J60" s="180" t="str">
        <f>IF(I60="いいえ","-",IF(様式C_統括管理・責任医師!L69="はい","知的財産への関与有り","知的財産への関与なし"))</f>
        <v>知的財産への関与なし</v>
      </c>
      <c r="K60" s="473" t="str">
        <f>IF(様式C_統括管理・責任医師!M69="","",様式C_統括管理・責任医師!M69)</f>
        <v/>
      </c>
      <c r="L60" s="474"/>
      <c r="M60" s="298"/>
      <c r="N60" s="139" t="str">
        <f>IF(様式C_統括管理・責任医師!N69="","",様式C_統括管理・責任医師!N69)</f>
        <v/>
      </c>
      <c r="O60" s="150"/>
      <c r="P60" s="86"/>
      <c r="Q60" s="86"/>
    </row>
    <row r="61" spans="3:17" ht="69" customHeight="1">
      <c r="C61" s="470"/>
      <c r="D61" s="471"/>
      <c r="E61" s="472"/>
      <c r="F61" s="85" t="s">
        <v>51</v>
      </c>
      <c r="G61" s="148" t="str">
        <f>IF(様式C_統括管理・責任医師!G71="","",様式C_統括管理・責任医師!G71)</f>
        <v/>
      </c>
      <c r="H61" s="148" t="str">
        <f>IF(G61="いいえ","-",IF(様式C_統括管理・責任医師!I71="はい","知的財産への関与有り","知的財産への関与なし"))</f>
        <v>知的財産への関与なし</v>
      </c>
      <c r="I61" s="148" t="str">
        <f>IF(様式C_統括管理・責任医師!J71="","",様式C_統括管理・責任医師!J71)</f>
        <v/>
      </c>
      <c r="J61" s="180" t="str">
        <f>IF(I61="いいえ","-",IF(様式C_統括管理・責任医師!L71="はい","知的財産への関与有り","知的財産への関与なし"))</f>
        <v>知的財産への関与なし</v>
      </c>
      <c r="K61" s="473" t="str">
        <f>IF(様式C_統括管理・責任医師!M71="","",様式C_統括管理・責任医師!M71)</f>
        <v/>
      </c>
      <c r="L61" s="474"/>
      <c r="M61" s="298"/>
      <c r="N61" s="139" t="str">
        <f>IF(様式C_統括管理・責任医師!N71="","",様式C_統括管理・責任医師!N71)</f>
        <v/>
      </c>
      <c r="O61" s="150"/>
      <c r="P61" s="150"/>
      <c r="Q61" s="150"/>
    </row>
    <row r="62" spans="3:17" ht="10.5" customHeight="1">
      <c r="C62" s="17"/>
      <c r="D62" s="17"/>
      <c r="E62" s="88"/>
      <c r="F62" s="89"/>
      <c r="G62" s="159"/>
      <c r="H62" s="159"/>
      <c r="I62" s="90"/>
      <c r="J62" s="90"/>
      <c r="K62" s="90"/>
      <c r="L62" s="90"/>
      <c r="M62" s="90"/>
      <c r="N62" s="90"/>
      <c r="O62" s="90"/>
      <c r="P62" s="90"/>
      <c r="Q62" s="90"/>
    </row>
    <row r="63" spans="3:17" ht="31.5" customHeight="1">
      <c r="E63" s="79" t="s">
        <v>136</v>
      </c>
      <c r="F63" s="80" t="s">
        <v>96</v>
      </c>
      <c r="G63" s="486" t="str">
        <f>IF(G24="","",G24)</f>
        <v/>
      </c>
      <c r="H63" s="487"/>
      <c r="I63" s="488"/>
      <c r="J63" s="488"/>
      <c r="K63" s="488"/>
      <c r="L63" s="488"/>
      <c r="M63" s="488"/>
      <c r="N63" s="488"/>
      <c r="O63" s="488"/>
      <c r="P63" s="488"/>
      <c r="Q63" s="489"/>
    </row>
    <row r="64" spans="3:17" ht="20.100000000000001" customHeight="1">
      <c r="E64" s="81"/>
      <c r="F64" s="78"/>
      <c r="G64" s="78"/>
      <c r="H64" s="78"/>
      <c r="I64" s="78"/>
      <c r="J64" s="78"/>
    </row>
    <row r="65" spans="3:17" ht="21" customHeight="1">
      <c r="C65" s="490" t="s">
        <v>54</v>
      </c>
      <c r="D65" s="491"/>
      <c r="E65" s="491"/>
      <c r="F65" s="492"/>
      <c r="G65" s="513" t="s">
        <v>53</v>
      </c>
      <c r="H65" s="302"/>
      <c r="I65" s="513" t="s">
        <v>70</v>
      </c>
      <c r="J65" s="302"/>
      <c r="K65" s="499" t="s">
        <v>86</v>
      </c>
      <c r="L65" s="500"/>
      <c r="M65" s="500"/>
      <c r="N65" s="501"/>
      <c r="O65" s="508" t="s">
        <v>87</v>
      </c>
      <c r="P65" s="508" t="s">
        <v>88</v>
      </c>
      <c r="Q65" s="508" t="s">
        <v>89</v>
      </c>
    </row>
    <row r="66" spans="3:17" ht="21" customHeight="1">
      <c r="C66" s="493"/>
      <c r="D66" s="494"/>
      <c r="E66" s="494"/>
      <c r="F66" s="495"/>
      <c r="G66" s="510" t="s">
        <v>23</v>
      </c>
      <c r="H66" s="508" t="s">
        <v>150</v>
      </c>
      <c r="I66" s="510" t="s">
        <v>23</v>
      </c>
      <c r="J66" s="508" t="s">
        <v>150</v>
      </c>
      <c r="K66" s="502"/>
      <c r="L66" s="503"/>
      <c r="M66" s="503"/>
      <c r="N66" s="504"/>
      <c r="O66" s="509"/>
      <c r="P66" s="511"/>
      <c r="Q66" s="511"/>
    </row>
    <row r="67" spans="3:17" ht="36.75" customHeight="1">
      <c r="C67" s="496"/>
      <c r="D67" s="497"/>
      <c r="E67" s="497"/>
      <c r="F67" s="498"/>
      <c r="G67" s="513"/>
      <c r="H67" s="316"/>
      <c r="I67" s="513"/>
      <c r="J67" s="316"/>
      <c r="K67" s="505"/>
      <c r="L67" s="506"/>
      <c r="M67" s="506"/>
      <c r="N67" s="507"/>
      <c r="O67" s="510"/>
      <c r="P67" s="512"/>
      <c r="Q67" s="512"/>
    </row>
    <row r="68" spans="3:17" ht="69" customHeight="1">
      <c r="C68" s="380" t="s">
        <v>71</v>
      </c>
      <c r="D68" s="346"/>
      <c r="E68" s="300"/>
      <c r="F68" s="45" t="s">
        <v>52</v>
      </c>
      <c r="G68" s="177" t="str">
        <f>IF(様式C_統括管理・責任医師!G79="","",様式C_統括管理・責任医師!G79)</f>
        <v/>
      </c>
      <c r="H68" s="177"/>
      <c r="I68" s="177" t="str">
        <f>IF(様式C_統括管理・責任医師!J79="","",様式C_統括管理・責任医師!J79)</f>
        <v/>
      </c>
      <c r="J68" s="178"/>
      <c r="K68" s="514" t="str">
        <f>IF(様式C_統括管理・責任医師!M79="","",様式C_統括管理・責任医師!M79)</f>
        <v/>
      </c>
      <c r="L68" s="515"/>
      <c r="M68" s="516"/>
      <c r="N68" s="138" t="str">
        <f>IF(様式C_統括管理・責任医師!N79="","",様式C_統括管理・責任医師!N79)</f>
        <v/>
      </c>
      <c r="O68" s="86"/>
      <c r="P68" s="86"/>
      <c r="Q68" s="82"/>
    </row>
    <row r="69" spans="3:17" ht="69" customHeight="1">
      <c r="C69" s="467" t="s">
        <v>143</v>
      </c>
      <c r="D69" s="468"/>
      <c r="E69" s="469"/>
      <c r="F69" s="83" t="s">
        <v>52</v>
      </c>
      <c r="G69" s="148" t="str">
        <f>IF(様式C_統括管理・責任医師!G80="","",様式C_統括管理・責任医師!G80)</f>
        <v/>
      </c>
      <c r="H69" s="148" t="str">
        <f>IF(様式C_統括管理・責任医師!I81="有","給与あり",IF(様式C_統括管理・責任医師!I81="無","給与なし","-"))</f>
        <v>-</v>
      </c>
      <c r="I69" s="148" t="str">
        <f>IF(様式C_統括管理・責任医師!J80="","",様式C_統括管理・責任医師!J80)</f>
        <v/>
      </c>
      <c r="J69" s="148" t="str">
        <f>IF(様式C_統括管理・責任医師!L81="有","給与あり",IF(様式C_統括管理・責任医師!L81="無","給与なし","-"))</f>
        <v>-</v>
      </c>
      <c r="K69" s="473" t="str">
        <f>IF(様式C_統括管理・責任医師!M80="","",様式C_統括管理・責任医師!M80)</f>
        <v/>
      </c>
      <c r="L69" s="474"/>
      <c r="M69" s="298"/>
      <c r="N69" s="139" t="str">
        <f>IF(様式C_統括管理・責任医師!N80="","",様式C_統括管理・責任医師!N80)</f>
        <v/>
      </c>
      <c r="O69" s="150"/>
      <c r="P69" s="150"/>
      <c r="Q69" s="84"/>
    </row>
    <row r="70" spans="3:17" ht="69" customHeight="1">
      <c r="C70" s="467" t="s">
        <v>132</v>
      </c>
      <c r="D70" s="468"/>
      <c r="E70" s="469"/>
      <c r="F70" s="83" t="s">
        <v>52</v>
      </c>
      <c r="G70" s="148" t="str">
        <f>IF(様式C_統括管理・責任医師!G82="","",様式C_統括管理・責任医師!G82)</f>
        <v/>
      </c>
      <c r="H70" s="148" t="str">
        <f>IF(G70="いいえ","-",IF(様式C_統括管理・責任医師!I83&gt;=2500000,"250万円以上の利益あり","-"))</f>
        <v>-</v>
      </c>
      <c r="I70" s="148" t="str">
        <f>IF(様式C_統括管理・責任医師!J82="","",様式C_統括管理・責任医師!J82)</f>
        <v/>
      </c>
      <c r="J70" s="148" t="str">
        <f>IF(I70="いいえ","-",IF(様式C_統括管理・責任医師!L83&gt;=2500000,"250万円以上の利益あり","-"))</f>
        <v>-</v>
      </c>
      <c r="K70" s="473" t="str">
        <f>IF(様式C_統括管理・責任医師!M82="","",様式C_統括管理・責任医師!M82)</f>
        <v/>
      </c>
      <c r="L70" s="474"/>
      <c r="M70" s="298"/>
      <c r="N70" s="139" t="str">
        <f>IF(様式C_統括管理・責任医師!N82="","",様式C_統括管理・責任医師!N82)</f>
        <v/>
      </c>
      <c r="O70" s="150"/>
      <c r="P70" s="150"/>
      <c r="Q70" s="84"/>
    </row>
    <row r="71" spans="3:17" ht="69" customHeight="1">
      <c r="C71" s="517"/>
      <c r="D71" s="518"/>
      <c r="E71" s="519"/>
      <c r="F71" s="85" t="s">
        <v>51</v>
      </c>
      <c r="G71" s="148" t="str">
        <f>IF(様式C_統括管理・責任医師!G84="","",様式C_統括管理・責任医師!G84)</f>
        <v/>
      </c>
      <c r="H71" s="148" t="str">
        <f>IF(G71="いいえ","-",IF(様式C_統括管理・責任医師!I85&gt;=2500000,"250万円以上の利益あり","-"))</f>
        <v>-</v>
      </c>
      <c r="I71" s="179" t="str">
        <f>IF(様式C_統括管理・責任医師!J84="","",様式C_統括管理・責任医師!J84)</f>
        <v/>
      </c>
      <c r="J71" s="148" t="str">
        <f>IF(I71="いいえ","-",IF(様式C_統括管理・責任医師!L85&gt;=2500000,"250万円以上の利益あり","-"))</f>
        <v>-</v>
      </c>
      <c r="K71" s="473" t="str">
        <f>IF(様式C_統括管理・責任医師!M84="","",様式C_統括管理・責任医師!M84)</f>
        <v/>
      </c>
      <c r="L71" s="474"/>
      <c r="M71" s="298"/>
      <c r="N71" s="139" t="str">
        <f>IF(様式C_統括管理・責任医師!N84="","",様式C_統括管理・責任医師!N84)</f>
        <v/>
      </c>
      <c r="O71" s="150"/>
      <c r="P71" s="150"/>
      <c r="Q71" s="84"/>
    </row>
    <row r="72" spans="3:17" ht="69" customHeight="1">
      <c r="C72" s="475" t="s">
        <v>144</v>
      </c>
      <c r="D72" s="476"/>
      <c r="E72" s="477"/>
      <c r="F72" s="83" t="s">
        <v>52</v>
      </c>
      <c r="G72" s="148" t="str">
        <f>IF(様式C_統括管理・責任医師!G86="","",様式C_統括管理・責任医師!G86)</f>
        <v/>
      </c>
      <c r="H72" s="177"/>
      <c r="I72" s="177" t="str">
        <f>IF(様式C_統括管理・責任医師!J86="","",様式C_統括管理・責任医師!J86)</f>
        <v/>
      </c>
      <c r="J72" s="178"/>
      <c r="K72" s="473" t="str">
        <f>IF(様式C_統括管理・責任医師!M86="","",様式C_統括管理・責任医師!M86)</f>
        <v/>
      </c>
      <c r="L72" s="474"/>
      <c r="M72" s="298"/>
      <c r="N72" s="139" t="str">
        <f>IF(様式C_統括管理・責任医師!N86="","",様式C_統括管理・責任医師!N86)</f>
        <v/>
      </c>
      <c r="O72" s="150"/>
      <c r="P72" s="86"/>
      <c r="Q72" s="86"/>
    </row>
    <row r="73" spans="3:17" ht="69" customHeight="1">
      <c r="C73" s="478"/>
      <c r="D73" s="479"/>
      <c r="E73" s="480"/>
      <c r="F73" s="85" t="s">
        <v>51</v>
      </c>
      <c r="G73" s="148" t="str">
        <f>IF(様式C_統括管理・責任医師!G87="","",様式C_統括管理・責任医師!G87)</f>
        <v/>
      </c>
      <c r="H73" s="177"/>
      <c r="I73" s="177" t="str">
        <f>IF(様式C_統括管理・責任医師!J87="","",様式C_統括管理・責任医師!J87)</f>
        <v/>
      </c>
      <c r="J73" s="178"/>
      <c r="K73" s="473" t="str">
        <f>IF(様式C_統括管理・責任医師!M87="","",様式C_統括管理・責任医師!M87)</f>
        <v/>
      </c>
      <c r="L73" s="474"/>
      <c r="M73" s="298"/>
      <c r="N73" s="139" t="str">
        <f>IF(様式C_統括管理・責任医師!N87="","",様式C_統括管理・責任医師!N87)</f>
        <v/>
      </c>
      <c r="O73" s="150"/>
      <c r="P73" s="86"/>
      <c r="Q73" s="86"/>
    </row>
    <row r="74" spans="3:17" ht="69" customHeight="1">
      <c r="C74" s="467" t="s">
        <v>145</v>
      </c>
      <c r="D74" s="468"/>
      <c r="E74" s="481"/>
      <c r="F74" s="83" t="s">
        <v>52</v>
      </c>
      <c r="G74" s="148" t="str">
        <f>IF(様式C_統括管理・責任医師!G88="","",様式C_統括管理・責任医師!G88)</f>
        <v/>
      </c>
      <c r="H74" s="177" t="str">
        <f>IF(G74="いいえ","-",IF(様式C_統括管理・責任医師!I88="はい","株式保有","株式保有なし"))</f>
        <v>株式保有なし</v>
      </c>
      <c r="I74" s="177" t="str">
        <f>IF(様式C_統括管理・責任医師!J88="","",様式C_統括管理・責任医師!J88)</f>
        <v/>
      </c>
      <c r="J74" s="178" t="str">
        <f>IF(I74="いいえ","-",IF(様式C_統括管理・責任医師!L88="はい","株式保有","株式保有なし"))</f>
        <v>株式保有なし</v>
      </c>
      <c r="K74" s="473" t="str">
        <f>IF(様式C_統括管理・責任医師!M88="","",様式C_統括管理・責任医師!M88)</f>
        <v/>
      </c>
      <c r="L74" s="474"/>
      <c r="M74" s="298"/>
      <c r="N74" s="139" t="str">
        <f>IF(様式C_統括管理・責任医師!N88="","",様式C_統括管理・責任医師!N88)</f>
        <v/>
      </c>
      <c r="O74" s="150"/>
      <c r="P74" s="86"/>
      <c r="Q74" s="86"/>
    </row>
    <row r="75" spans="3:17" ht="69" customHeight="1">
      <c r="C75" s="482"/>
      <c r="D75" s="483"/>
      <c r="E75" s="484"/>
      <c r="F75" s="85" t="s">
        <v>51</v>
      </c>
      <c r="G75" s="148" t="str">
        <f>IF(様式C_統括管理・責任医師!G90="","",様式C_統括管理・責任医師!G90)</f>
        <v/>
      </c>
      <c r="H75" s="177" t="str">
        <f>IF(G75="いいえ","-",IF(様式C_統括管理・責任医師!I90="はい","株式保有","株式保有なし"))</f>
        <v>株式保有なし</v>
      </c>
      <c r="I75" s="177" t="str">
        <f>IF(様式C_統括管理・責任医師!J90="","",様式C_統括管理・責任医師!J90)</f>
        <v/>
      </c>
      <c r="J75" s="178" t="str">
        <f>IF(I75="いいえ","-",IF(様式C_統括管理・責任医師!L90="はい","株式保有","株式保有なし"))</f>
        <v>株式保有なし</v>
      </c>
      <c r="K75" s="473" t="str">
        <f>IF(様式C_統括管理・責任医師!M90="","",様式C_統括管理・責任医師!M90)</f>
        <v/>
      </c>
      <c r="L75" s="474"/>
      <c r="M75" s="298"/>
      <c r="N75" s="139" t="str">
        <f>IF(様式C_統括管理・責任医師!N90="","",様式C_統括管理・責任医師!N90)</f>
        <v/>
      </c>
      <c r="O75" s="150"/>
      <c r="P75" s="86"/>
      <c r="Q75" s="86"/>
    </row>
    <row r="76" spans="3:17" ht="69" customHeight="1">
      <c r="C76" s="467" t="s">
        <v>140</v>
      </c>
      <c r="D76" s="468"/>
      <c r="E76" s="469"/>
      <c r="F76" s="87" t="s">
        <v>52</v>
      </c>
      <c r="G76" s="148" t="str">
        <f>IF(様式C_統括管理・責任医師!G92="","",様式C_統括管理・責任医師!G92)</f>
        <v/>
      </c>
      <c r="H76" s="148" t="str">
        <f>IF(G76="いいえ","-",IF(様式C_統括管理・責任医師!I92="はい","知的財産への関与有り","知的財産への関与なし"))</f>
        <v>知的財産への関与なし</v>
      </c>
      <c r="I76" s="148" t="str">
        <f>IF(様式C_統括管理・責任医師!J92="","",様式C_統括管理・責任医師!J92)</f>
        <v/>
      </c>
      <c r="J76" s="180" t="str">
        <f>IF(I76="いいえ","-",IF(様式C_統括管理・責任医師!L92="はい","知的財産への関与有り","知的財産への関与なし"))</f>
        <v>知的財産への関与なし</v>
      </c>
      <c r="K76" s="473" t="str">
        <f>IF(様式C_統括管理・責任医師!M92="","",様式C_統括管理・責任医師!M92)</f>
        <v/>
      </c>
      <c r="L76" s="474"/>
      <c r="M76" s="298"/>
      <c r="N76" s="139" t="str">
        <f>IF(様式C_統括管理・責任医師!N92="","",様式C_統括管理・責任医師!N92)</f>
        <v/>
      </c>
      <c r="O76" s="150"/>
      <c r="P76" s="86"/>
      <c r="Q76" s="86"/>
    </row>
    <row r="77" spans="3:17" ht="69" customHeight="1">
      <c r="C77" s="470"/>
      <c r="D77" s="471"/>
      <c r="E77" s="472"/>
      <c r="F77" s="85" t="s">
        <v>51</v>
      </c>
      <c r="G77" s="148" t="str">
        <f>IF(様式C_統括管理・責任医師!G94="","",様式C_統括管理・責任医師!G94)</f>
        <v/>
      </c>
      <c r="H77" s="148" t="str">
        <f>IF(G77="いいえ","-",IF(様式C_統括管理・責任医師!I94="はい","知的財産への関与有り","知的財産への関与なし"))</f>
        <v>知的財産への関与なし</v>
      </c>
      <c r="I77" s="148" t="str">
        <f>IF(様式C_統括管理・責任医師!J94="","",様式C_統括管理・責任医師!J94)</f>
        <v/>
      </c>
      <c r="J77" s="180" t="str">
        <f>IF(I77="いいえ","-",IF(様式C_統括管理・責任医師!L94="はい","知的財産への関与有り","知的財産への関与なし"))</f>
        <v>知的財産への関与なし</v>
      </c>
      <c r="K77" s="473" t="str">
        <f>IF(様式C_統括管理・責任医師!M94="","",様式C_統括管理・責任医師!M94)</f>
        <v/>
      </c>
      <c r="L77" s="474"/>
      <c r="M77" s="298"/>
      <c r="N77" s="139" t="str">
        <f>IF(様式C_統括管理・責任医師!N94="","",様式C_統括管理・責任医師!N94)</f>
        <v/>
      </c>
      <c r="O77" s="150"/>
      <c r="P77" s="150"/>
      <c r="Q77" s="150"/>
    </row>
    <row r="78" spans="3:17">
      <c r="G78" s="78"/>
      <c r="H78" s="78"/>
      <c r="I78" s="78"/>
      <c r="J78" s="78"/>
    </row>
    <row r="79" spans="3:17" ht="31.5" customHeight="1">
      <c r="E79" s="79" t="s">
        <v>136</v>
      </c>
      <c r="F79" s="80" t="s">
        <v>97</v>
      </c>
      <c r="G79" s="486" t="str">
        <f>IF(G25="","",G25)</f>
        <v/>
      </c>
      <c r="H79" s="487"/>
      <c r="I79" s="488"/>
      <c r="J79" s="488"/>
      <c r="K79" s="488"/>
      <c r="L79" s="488"/>
      <c r="M79" s="488"/>
      <c r="N79" s="488"/>
      <c r="O79" s="488"/>
      <c r="P79" s="488"/>
      <c r="Q79" s="489"/>
    </row>
    <row r="80" spans="3:17" ht="20.100000000000001" customHeight="1">
      <c r="E80" s="81"/>
      <c r="F80" s="78"/>
      <c r="G80" s="78"/>
      <c r="H80" s="78"/>
      <c r="I80" s="78"/>
      <c r="J80" s="78"/>
    </row>
    <row r="81" spans="3:17" ht="21" customHeight="1">
      <c r="C81" s="490" t="s">
        <v>54</v>
      </c>
      <c r="D81" s="491"/>
      <c r="E81" s="491"/>
      <c r="F81" s="492"/>
      <c r="G81" s="513" t="s">
        <v>53</v>
      </c>
      <c r="H81" s="302"/>
      <c r="I81" s="513" t="s">
        <v>70</v>
      </c>
      <c r="J81" s="302"/>
      <c r="K81" s="499" t="s">
        <v>86</v>
      </c>
      <c r="L81" s="500"/>
      <c r="M81" s="500"/>
      <c r="N81" s="501"/>
      <c r="O81" s="508" t="s">
        <v>87</v>
      </c>
      <c r="P81" s="508" t="s">
        <v>88</v>
      </c>
      <c r="Q81" s="508" t="s">
        <v>89</v>
      </c>
    </row>
    <row r="82" spans="3:17" ht="21" customHeight="1">
      <c r="C82" s="493"/>
      <c r="D82" s="494"/>
      <c r="E82" s="494"/>
      <c r="F82" s="495"/>
      <c r="G82" s="510" t="s">
        <v>23</v>
      </c>
      <c r="H82" s="508" t="s">
        <v>150</v>
      </c>
      <c r="I82" s="510" t="s">
        <v>23</v>
      </c>
      <c r="J82" s="508" t="s">
        <v>150</v>
      </c>
      <c r="K82" s="502"/>
      <c r="L82" s="503"/>
      <c r="M82" s="503"/>
      <c r="N82" s="504"/>
      <c r="O82" s="509"/>
      <c r="P82" s="511"/>
      <c r="Q82" s="511"/>
    </row>
    <row r="83" spans="3:17" ht="36.75" customHeight="1">
      <c r="C83" s="496"/>
      <c r="D83" s="497"/>
      <c r="E83" s="497"/>
      <c r="F83" s="498"/>
      <c r="G83" s="513"/>
      <c r="H83" s="316"/>
      <c r="I83" s="513"/>
      <c r="J83" s="316"/>
      <c r="K83" s="505"/>
      <c r="L83" s="506"/>
      <c r="M83" s="506"/>
      <c r="N83" s="507"/>
      <c r="O83" s="510"/>
      <c r="P83" s="512"/>
      <c r="Q83" s="512"/>
    </row>
    <row r="84" spans="3:17" ht="69" customHeight="1">
      <c r="C84" s="380" t="s">
        <v>71</v>
      </c>
      <c r="D84" s="346"/>
      <c r="E84" s="300"/>
      <c r="F84" s="45" t="s">
        <v>52</v>
      </c>
      <c r="G84" s="177" t="str">
        <f>IF(様式C_統括管理・責任医師!G102="","",様式C_統括管理・責任医師!G102)</f>
        <v/>
      </c>
      <c r="H84" s="177"/>
      <c r="I84" s="177" t="str">
        <f>IF(様式C_統括管理・責任医師!J102="","",様式C_統括管理・責任医師!J102)</f>
        <v/>
      </c>
      <c r="J84" s="178"/>
      <c r="K84" s="514" t="str">
        <f>IF(様式C_統括管理・責任医師!M102="","",様式C_統括管理・責任医師!M102)</f>
        <v/>
      </c>
      <c r="L84" s="515"/>
      <c r="M84" s="516"/>
      <c r="N84" s="138" t="str">
        <f>IF(様式C_統括管理・責任医師!N102="","",様式C_統括管理・責任医師!N102)</f>
        <v/>
      </c>
      <c r="O84" s="86"/>
      <c r="P84" s="86"/>
      <c r="Q84" s="82"/>
    </row>
    <row r="85" spans="3:17" ht="69" customHeight="1">
      <c r="C85" s="467" t="s">
        <v>143</v>
      </c>
      <c r="D85" s="468"/>
      <c r="E85" s="469"/>
      <c r="F85" s="83" t="s">
        <v>52</v>
      </c>
      <c r="G85" s="148" t="str">
        <f>IF(様式C_統括管理・責任医師!G103="","",様式C_統括管理・責任医師!G103)</f>
        <v/>
      </c>
      <c r="H85" s="148" t="str">
        <f>IF(様式C_統括管理・責任医師!I104="有","給与あり",IF(様式C_統括管理・責任医師!I104="無","給与なし","-"))</f>
        <v>-</v>
      </c>
      <c r="I85" s="148" t="str">
        <f>IF(様式C_統括管理・責任医師!J103="","",様式C_統括管理・責任医師!J103)</f>
        <v/>
      </c>
      <c r="J85" s="148" t="str">
        <f>IF(様式C_統括管理・責任医師!L90="有","給与あり",IF(様式C_統括管理・責任医師!L90="無","給与なし","-"))</f>
        <v>-</v>
      </c>
      <c r="K85" s="473" t="str">
        <f>IF(様式C_統括管理・責任医師!M103="","",様式C_統括管理・責任医師!M103)</f>
        <v/>
      </c>
      <c r="L85" s="474"/>
      <c r="M85" s="298"/>
      <c r="N85" s="139" t="str">
        <f>IF(様式C_統括管理・責任医師!N103="","",様式C_統括管理・責任医師!N103)</f>
        <v/>
      </c>
      <c r="O85" s="150"/>
      <c r="P85" s="150"/>
      <c r="Q85" s="84"/>
    </row>
    <row r="86" spans="3:17" ht="69" customHeight="1">
      <c r="C86" s="467" t="s">
        <v>132</v>
      </c>
      <c r="D86" s="468"/>
      <c r="E86" s="469"/>
      <c r="F86" s="83" t="s">
        <v>52</v>
      </c>
      <c r="G86" s="148" t="str">
        <f>IF(様式C_統括管理・責任医師!G105="","",様式C_統括管理・責任医師!G105)</f>
        <v/>
      </c>
      <c r="H86" s="148" t="str">
        <f>IF(G86="いいえ","-",IF(様式C_統括管理・責任医師!I106&gt;=2500000,"250万円以上の利益あり","-"))</f>
        <v>-</v>
      </c>
      <c r="I86" s="148" t="str">
        <f>IF(様式C_統括管理・責任医師!J105="","",様式C_統括管理・責任医師!J105)</f>
        <v/>
      </c>
      <c r="J86" s="148" t="str">
        <f>IF(I86="いいえ","-",IF(様式C_統括管理・責任医師!L106&gt;=2500000,"250万円以上の利益あり","-"))</f>
        <v>-</v>
      </c>
      <c r="K86" s="473" t="str">
        <f>IF(様式C_統括管理・責任医師!M105="","",様式C_統括管理・責任医師!M105)</f>
        <v/>
      </c>
      <c r="L86" s="474"/>
      <c r="M86" s="298"/>
      <c r="N86" s="139" t="str">
        <f>IF(様式C_統括管理・責任医師!N105="","",様式C_統括管理・責任医師!N105)</f>
        <v/>
      </c>
      <c r="O86" s="150"/>
      <c r="P86" s="150"/>
      <c r="Q86" s="84"/>
    </row>
    <row r="87" spans="3:17" ht="69" customHeight="1">
      <c r="C87" s="517"/>
      <c r="D87" s="518"/>
      <c r="E87" s="519"/>
      <c r="F87" s="85" t="s">
        <v>51</v>
      </c>
      <c r="G87" s="148" t="str">
        <f>IF(様式C_統括管理・責任医師!G107="","",様式C_統括管理・責任医師!G107)</f>
        <v/>
      </c>
      <c r="H87" s="148" t="str">
        <f>IF(G87="いいえ","-",IF(様式C_統括管理・責任医師!I108&gt;=2500000,"250万円以上の利益あり","-"))</f>
        <v>-</v>
      </c>
      <c r="I87" s="179" t="str">
        <f>IF(様式C_統括管理・責任医師!J107="","",様式C_統括管理・責任医師!J107)</f>
        <v/>
      </c>
      <c r="J87" s="148" t="str">
        <f>IF(I87="いいえ","-",IF(様式C_統括管理・責任医師!L108&gt;=2500000,"250万円以上の利益あり","-"))</f>
        <v>-</v>
      </c>
      <c r="K87" s="473" t="str">
        <f>IF(様式C_統括管理・責任医師!M107="","",様式C_統括管理・責任医師!M107)</f>
        <v/>
      </c>
      <c r="L87" s="474"/>
      <c r="M87" s="298"/>
      <c r="N87" s="139" t="str">
        <f>IF(様式C_統括管理・責任医師!N107="","",様式C_統括管理・責任医師!N107)</f>
        <v/>
      </c>
      <c r="O87" s="150"/>
      <c r="P87" s="150"/>
      <c r="Q87" s="84"/>
    </row>
    <row r="88" spans="3:17" ht="69" customHeight="1">
      <c r="C88" s="475" t="s">
        <v>144</v>
      </c>
      <c r="D88" s="476"/>
      <c r="E88" s="477"/>
      <c r="F88" s="83" t="s">
        <v>52</v>
      </c>
      <c r="G88" s="148" t="str">
        <f>IF(様式C_統括管理・責任医師!G109="","",様式C_統括管理・責任医師!G109)</f>
        <v/>
      </c>
      <c r="H88" s="177"/>
      <c r="I88" s="177" t="str">
        <f>IF(様式C_統括管理・責任医師!J109="","",様式C_統括管理・責任医師!J109)</f>
        <v/>
      </c>
      <c r="J88" s="178"/>
      <c r="K88" s="473" t="str">
        <f>IF(様式C_統括管理・責任医師!M109="","",様式C_統括管理・責任医師!M109)</f>
        <v/>
      </c>
      <c r="L88" s="474"/>
      <c r="M88" s="298"/>
      <c r="N88" s="139" t="str">
        <f>IF(様式C_統括管理・責任医師!N109="","",様式C_統括管理・責任医師!N109)</f>
        <v/>
      </c>
      <c r="O88" s="150"/>
      <c r="P88" s="86"/>
      <c r="Q88" s="86"/>
    </row>
    <row r="89" spans="3:17" ht="69" customHeight="1">
      <c r="C89" s="478"/>
      <c r="D89" s="479"/>
      <c r="E89" s="480"/>
      <c r="F89" s="85" t="s">
        <v>51</v>
      </c>
      <c r="G89" s="148" t="str">
        <f>IF(様式C_統括管理・責任医師!G110="","",様式C_統括管理・責任医師!G110)</f>
        <v/>
      </c>
      <c r="H89" s="177"/>
      <c r="I89" s="177" t="str">
        <f>IF(様式C_統括管理・責任医師!J110="","",様式C_統括管理・責任医師!J110)</f>
        <v/>
      </c>
      <c r="J89" s="178"/>
      <c r="K89" s="473" t="str">
        <f>IF(様式C_統括管理・責任医師!M110="","",様式C_統括管理・責任医師!M110)</f>
        <v/>
      </c>
      <c r="L89" s="474"/>
      <c r="M89" s="298"/>
      <c r="N89" s="139" t="str">
        <f>IF(様式C_統括管理・責任医師!N110="","",様式C_統括管理・責任医師!N110)</f>
        <v/>
      </c>
      <c r="O89" s="150"/>
      <c r="P89" s="86"/>
      <c r="Q89" s="86"/>
    </row>
    <row r="90" spans="3:17" ht="69" customHeight="1">
      <c r="C90" s="467" t="s">
        <v>145</v>
      </c>
      <c r="D90" s="468"/>
      <c r="E90" s="481"/>
      <c r="F90" s="83" t="s">
        <v>52</v>
      </c>
      <c r="G90" s="148" t="str">
        <f>IF(様式C_統括管理・責任医師!G111="","",様式C_統括管理・責任医師!G111)</f>
        <v/>
      </c>
      <c r="H90" s="177" t="str">
        <f>IF(G90="いいえ","-",IF(様式C_統括管理・責任医師!I111="はい","株式保有","株式保有なし"))</f>
        <v>株式保有なし</v>
      </c>
      <c r="I90" s="177" t="str">
        <f>IF(様式C_統括管理・責任医師!J111="","",様式C_統括管理・責任医師!J111)</f>
        <v/>
      </c>
      <c r="J90" s="178" t="str">
        <f>IF(I90="いいえ","-",IF(様式C_統括管理・責任医師!L111="はい","株式保有","株式保有なし"))</f>
        <v>株式保有なし</v>
      </c>
      <c r="K90" s="473" t="str">
        <f>IF(様式C_統括管理・責任医師!M111="","",様式C_統括管理・責任医師!M111)</f>
        <v/>
      </c>
      <c r="L90" s="474"/>
      <c r="M90" s="298"/>
      <c r="N90" s="139" t="str">
        <f>IF(様式C_統括管理・責任医師!N111="","",様式C_統括管理・責任医師!N111)</f>
        <v/>
      </c>
      <c r="O90" s="150"/>
      <c r="P90" s="86"/>
      <c r="Q90" s="86"/>
    </row>
    <row r="91" spans="3:17" ht="69" customHeight="1">
      <c r="C91" s="482"/>
      <c r="D91" s="483"/>
      <c r="E91" s="484"/>
      <c r="F91" s="85" t="s">
        <v>51</v>
      </c>
      <c r="G91" s="148" t="str">
        <f>IF(様式C_統括管理・責任医師!G113="","",様式C_統括管理・責任医師!G113)</f>
        <v/>
      </c>
      <c r="H91" s="177" t="str">
        <f>IF(G91="いいえ","-",IF(様式C_統括管理・責任医師!I113="はい","株式保有","株式保有なし"))</f>
        <v>株式保有なし</v>
      </c>
      <c r="I91" s="177" t="str">
        <f>IF(様式C_統括管理・責任医師!J113="","",様式C_統括管理・責任医師!J113)</f>
        <v/>
      </c>
      <c r="J91" s="178" t="str">
        <f>IF(I91="いいえ","-",IF(様式C_統括管理・責任医師!L113="はい","株式保有","株式保有なし"))</f>
        <v>株式保有なし</v>
      </c>
      <c r="K91" s="473" t="str">
        <f>IF(様式C_統括管理・責任医師!M113="","",様式C_統括管理・責任医師!M113)</f>
        <v/>
      </c>
      <c r="L91" s="474"/>
      <c r="M91" s="298"/>
      <c r="N91" s="139" t="str">
        <f>IF(様式C_統括管理・責任医師!N113="","",様式C_統括管理・責任医師!N113)</f>
        <v/>
      </c>
      <c r="O91" s="150"/>
      <c r="P91" s="86"/>
      <c r="Q91" s="86"/>
    </row>
    <row r="92" spans="3:17" ht="69" customHeight="1">
      <c r="C92" s="467" t="s">
        <v>140</v>
      </c>
      <c r="D92" s="468"/>
      <c r="E92" s="469"/>
      <c r="F92" s="87" t="s">
        <v>52</v>
      </c>
      <c r="G92" s="148" t="str">
        <f>IF(様式C_統括管理・責任医師!G115="","",様式C_統括管理・責任医師!G115)</f>
        <v/>
      </c>
      <c r="H92" s="148" t="str">
        <f>IF(G92="いいえ","-",IF(様式C_統括管理・責任医師!I115="はい","知的財産への関与有り","知的財産への関与なし"))</f>
        <v>知的財産への関与なし</v>
      </c>
      <c r="I92" s="148" t="str">
        <f>IF(様式C_統括管理・責任医師!J115="","",様式C_統括管理・責任医師!J115)</f>
        <v/>
      </c>
      <c r="J92" s="180" t="str">
        <f>IF(I92="いいえ","-",IF(様式C_統括管理・責任医師!L115="はい","知的財産への関与有り","知的財産への関与なし"))</f>
        <v>知的財産への関与なし</v>
      </c>
      <c r="K92" s="473" t="str">
        <f>IF(様式C_統括管理・責任医師!M115="","",様式C_統括管理・責任医師!M115)</f>
        <v/>
      </c>
      <c r="L92" s="474"/>
      <c r="M92" s="298"/>
      <c r="N92" s="139" t="str">
        <f>IF(様式C_統括管理・責任医師!N115="","",様式C_統括管理・責任医師!N115)</f>
        <v/>
      </c>
      <c r="O92" s="150"/>
      <c r="P92" s="86"/>
      <c r="Q92" s="86"/>
    </row>
    <row r="93" spans="3:17" ht="69" customHeight="1">
      <c r="C93" s="470"/>
      <c r="D93" s="471"/>
      <c r="E93" s="472"/>
      <c r="F93" s="85" t="s">
        <v>51</v>
      </c>
      <c r="G93" s="148" t="str">
        <f>IF(様式C_統括管理・責任医師!G117="","",様式C_統括管理・責任医師!G117)</f>
        <v/>
      </c>
      <c r="H93" s="148" t="str">
        <f>IF(G93="いいえ","-",IF(様式C_統括管理・責任医師!I117="はい","知的財産への関与有り","知的財産への関与なし"))</f>
        <v>知的財産への関与なし</v>
      </c>
      <c r="I93" s="148" t="str">
        <f>IF(様式C_統括管理・責任医師!J117="","",様式C_統括管理・責任医師!J117)</f>
        <v/>
      </c>
      <c r="J93" s="180" t="str">
        <f>IF(I93="いいえ","-",IF(様式C_統括管理・責任医師!L117="はい","知的財産への関与有り","知的財産への関与なし"))</f>
        <v>知的財産への関与なし</v>
      </c>
      <c r="K93" s="473" t="str">
        <f>IF(様式C_統括管理・責任医師!M117="","",様式C_統括管理・責任医師!M117)</f>
        <v/>
      </c>
      <c r="L93" s="474"/>
      <c r="M93" s="298"/>
      <c r="N93" s="139" t="str">
        <f>IF(様式C_統括管理・責任医師!N117="","",様式C_統括管理・責任医師!N117)</f>
        <v/>
      </c>
      <c r="O93" s="150"/>
      <c r="P93" s="150"/>
      <c r="Q93" s="150"/>
    </row>
    <row r="94" spans="3:17" ht="21.6" customHeight="1">
      <c r="C94" s="17"/>
      <c r="D94" s="17"/>
      <c r="E94" s="88"/>
      <c r="F94" s="89"/>
      <c r="G94" s="159"/>
      <c r="H94" s="159"/>
      <c r="I94" s="90"/>
      <c r="J94" s="90"/>
      <c r="K94" s="90"/>
      <c r="L94" s="90"/>
      <c r="M94" s="90"/>
      <c r="N94" s="90"/>
      <c r="O94" s="90"/>
      <c r="P94" s="90"/>
      <c r="Q94" s="90"/>
    </row>
    <row r="95" spans="3:17" ht="31.9" customHeight="1">
      <c r="E95" s="79" t="s">
        <v>136</v>
      </c>
      <c r="F95" s="80" t="s">
        <v>98</v>
      </c>
      <c r="G95" s="486" t="str">
        <f>IF(G26="","",G26)</f>
        <v/>
      </c>
      <c r="H95" s="487"/>
      <c r="I95" s="488"/>
      <c r="J95" s="488"/>
      <c r="K95" s="488"/>
      <c r="L95" s="488"/>
      <c r="M95" s="488"/>
      <c r="N95" s="488"/>
      <c r="O95" s="488"/>
      <c r="P95" s="488"/>
      <c r="Q95" s="489"/>
    </row>
    <row r="96" spans="3:17" ht="15.6" customHeight="1">
      <c r="E96" s="81"/>
      <c r="F96" s="78"/>
      <c r="G96" s="78"/>
      <c r="H96" s="78"/>
      <c r="I96" s="78"/>
      <c r="J96" s="78"/>
    </row>
    <row r="97" spans="3:17" ht="21" customHeight="1">
      <c r="C97" s="490" t="s">
        <v>54</v>
      </c>
      <c r="D97" s="491"/>
      <c r="E97" s="491"/>
      <c r="F97" s="492"/>
      <c r="G97" s="513" t="s">
        <v>53</v>
      </c>
      <c r="H97" s="302"/>
      <c r="I97" s="513" t="s">
        <v>70</v>
      </c>
      <c r="J97" s="302"/>
      <c r="K97" s="499" t="s">
        <v>86</v>
      </c>
      <c r="L97" s="500"/>
      <c r="M97" s="500"/>
      <c r="N97" s="501"/>
      <c r="O97" s="508" t="s">
        <v>87</v>
      </c>
      <c r="P97" s="508" t="s">
        <v>88</v>
      </c>
      <c r="Q97" s="508" t="s">
        <v>89</v>
      </c>
    </row>
    <row r="98" spans="3:17" ht="21" customHeight="1">
      <c r="C98" s="493"/>
      <c r="D98" s="494"/>
      <c r="E98" s="494"/>
      <c r="F98" s="495"/>
      <c r="G98" s="510" t="s">
        <v>23</v>
      </c>
      <c r="H98" s="508" t="s">
        <v>150</v>
      </c>
      <c r="I98" s="510" t="s">
        <v>23</v>
      </c>
      <c r="J98" s="508" t="s">
        <v>150</v>
      </c>
      <c r="K98" s="502"/>
      <c r="L98" s="503"/>
      <c r="M98" s="503"/>
      <c r="N98" s="504"/>
      <c r="O98" s="509"/>
      <c r="P98" s="511"/>
      <c r="Q98" s="511"/>
    </row>
    <row r="99" spans="3:17" ht="36.75" customHeight="1">
      <c r="C99" s="496"/>
      <c r="D99" s="497"/>
      <c r="E99" s="497"/>
      <c r="F99" s="498"/>
      <c r="G99" s="513"/>
      <c r="H99" s="316"/>
      <c r="I99" s="513"/>
      <c r="J99" s="316"/>
      <c r="K99" s="505"/>
      <c r="L99" s="506"/>
      <c r="M99" s="506"/>
      <c r="N99" s="507"/>
      <c r="O99" s="510"/>
      <c r="P99" s="512"/>
      <c r="Q99" s="512"/>
    </row>
    <row r="100" spans="3:17" ht="69" customHeight="1">
      <c r="C100" s="380" t="s">
        <v>71</v>
      </c>
      <c r="D100" s="346"/>
      <c r="E100" s="300"/>
      <c r="F100" s="45" t="s">
        <v>52</v>
      </c>
      <c r="G100" s="177" t="str">
        <f>IF(様式C_統括管理・責任医師!G125="","",様式C_統括管理・責任医師!G125)</f>
        <v/>
      </c>
      <c r="H100" s="177"/>
      <c r="I100" s="177" t="str">
        <f>IF(様式C_統括管理・責任医師!J125="","",様式C_統括管理・責任医師!J125)</f>
        <v/>
      </c>
      <c r="J100" s="178"/>
      <c r="K100" s="514" t="str">
        <f>IF(様式C_統括管理・責任医師!M125="","",様式C_統括管理・責任医師!M125)</f>
        <v/>
      </c>
      <c r="L100" s="515"/>
      <c r="M100" s="516"/>
      <c r="N100" s="138" t="str">
        <f>IF(様式C_統括管理・責任医師!N125="","",様式C_統括管理・責任医師!N125)</f>
        <v/>
      </c>
      <c r="O100" s="86"/>
      <c r="P100" s="86"/>
      <c r="Q100" s="82"/>
    </row>
    <row r="101" spans="3:17" ht="69" customHeight="1">
      <c r="C101" s="467" t="s">
        <v>143</v>
      </c>
      <c r="D101" s="468"/>
      <c r="E101" s="469"/>
      <c r="F101" s="83" t="s">
        <v>52</v>
      </c>
      <c r="G101" s="148" t="str">
        <f>IF(様式C_統括管理・責任医師!G126="","",様式C_統括管理・責任医師!G126)</f>
        <v/>
      </c>
      <c r="H101" s="148" t="str">
        <f>IF(様式C_統括管理・責任医師!I127="有","給与あり",IF(様式C_統括管理・責任医師!I127="無","給与なし","-"))</f>
        <v>-</v>
      </c>
      <c r="I101" s="148" t="str">
        <f>IF(様式C_統括管理・責任医師!J126="","",様式C_統括管理・責任医師!J126)</f>
        <v/>
      </c>
      <c r="J101" s="148" t="str">
        <f>IF(様式C_統括管理・責任医師!L127="有","給与あり",IF(様式C_統括管理・責任医師!L127="無","給与なし","-"))</f>
        <v>-</v>
      </c>
      <c r="K101" s="473" t="str">
        <f>IF(様式C_統括管理・責任医師!M126="","",様式C_統括管理・責任医師!M126)</f>
        <v/>
      </c>
      <c r="L101" s="474"/>
      <c r="M101" s="298"/>
      <c r="N101" s="139" t="str">
        <f>IF(様式C_統括管理・責任医師!N126="","",様式C_統括管理・責任医師!N126)</f>
        <v/>
      </c>
      <c r="O101" s="150"/>
      <c r="P101" s="150"/>
      <c r="Q101" s="84"/>
    </row>
    <row r="102" spans="3:17" ht="69" customHeight="1">
      <c r="C102" s="467" t="s">
        <v>132</v>
      </c>
      <c r="D102" s="468"/>
      <c r="E102" s="469"/>
      <c r="F102" s="83" t="s">
        <v>52</v>
      </c>
      <c r="G102" s="148" t="str">
        <f>IF(様式C_統括管理・責任医師!G128="","",様式C_統括管理・責任医師!G128)</f>
        <v/>
      </c>
      <c r="H102" s="148" t="str">
        <f>IF(G102="いいえ","-",IF(様式C_統括管理・責任医師!I129&gt;=2500000,"250万円以上の利益あり","-"))</f>
        <v>-</v>
      </c>
      <c r="I102" s="148" t="str">
        <f>IF(様式C_統括管理・責任医師!J128="","",様式C_統括管理・責任医師!J128)</f>
        <v/>
      </c>
      <c r="J102" s="148" t="str">
        <f>IF(I102="いいえ","-",IF(様式C_統括管理・責任医師!L129&gt;=2500000,"250万円以上の利益あり","-"))</f>
        <v>-</v>
      </c>
      <c r="K102" s="473" t="str">
        <f>IF(様式C_統括管理・責任医師!M128="","",様式C_統括管理・責任医師!M128)</f>
        <v/>
      </c>
      <c r="L102" s="474"/>
      <c r="M102" s="298"/>
      <c r="N102" s="139" t="str">
        <f>IF(様式C_統括管理・責任医師!N128="","",様式C_統括管理・責任医師!N128)</f>
        <v/>
      </c>
      <c r="O102" s="150"/>
      <c r="P102" s="150"/>
      <c r="Q102" s="84"/>
    </row>
    <row r="103" spans="3:17" ht="69" customHeight="1">
      <c r="C103" s="517"/>
      <c r="D103" s="518"/>
      <c r="E103" s="519"/>
      <c r="F103" s="85" t="s">
        <v>51</v>
      </c>
      <c r="G103" s="148" t="str">
        <f>IF(様式C_統括管理・責任医師!G130="","",様式C_統括管理・責任医師!G130)</f>
        <v/>
      </c>
      <c r="H103" s="148" t="str">
        <f>IF(G103="いいえ","-",IF(様式C_統括管理・責任医師!I131&gt;=2500000,"250万円以上の利益あり","-"))</f>
        <v>-</v>
      </c>
      <c r="I103" s="179" t="str">
        <f>IF(様式C_統括管理・責任医師!J130="","",様式C_統括管理・責任医師!J130)</f>
        <v/>
      </c>
      <c r="J103" s="148" t="str">
        <f>IF(I103="いいえ","-",IF(様式C_統括管理・責任医師!L131&gt;=2500000,"250万円以上の利益あり","-"))</f>
        <v>-</v>
      </c>
      <c r="K103" s="473" t="str">
        <f>IF(様式C_統括管理・責任医師!M130="","",様式C_統括管理・責任医師!M130)</f>
        <v/>
      </c>
      <c r="L103" s="474"/>
      <c r="M103" s="298"/>
      <c r="N103" s="139" t="str">
        <f>IF(様式C_統括管理・責任医師!N130="","",様式C_統括管理・責任医師!N130)</f>
        <v/>
      </c>
      <c r="O103" s="150"/>
      <c r="P103" s="150"/>
      <c r="Q103" s="84"/>
    </row>
    <row r="104" spans="3:17" ht="69" customHeight="1">
      <c r="C104" s="475" t="s">
        <v>144</v>
      </c>
      <c r="D104" s="476"/>
      <c r="E104" s="477"/>
      <c r="F104" s="83" t="s">
        <v>52</v>
      </c>
      <c r="G104" s="148" t="str">
        <f>IF(様式C_統括管理・責任医師!G132="","",様式C_統括管理・責任医師!G132)</f>
        <v/>
      </c>
      <c r="H104" s="177"/>
      <c r="I104" s="177" t="str">
        <f>IF(様式C_統括管理・責任医師!J132="","",様式C_統括管理・責任医師!J132)</f>
        <v/>
      </c>
      <c r="J104" s="178"/>
      <c r="K104" s="473" t="str">
        <f>IF(様式C_統括管理・責任医師!M132="","",様式C_統括管理・責任医師!M132)</f>
        <v/>
      </c>
      <c r="L104" s="474"/>
      <c r="M104" s="298"/>
      <c r="N104" s="139" t="str">
        <f>IF(様式C_統括管理・責任医師!N132="","",様式C_統括管理・責任医師!N132)</f>
        <v/>
      </c>
      <c r="O104" s="150"/>
      <c r="P104" s="86"/>
      <c r="Q104" s="86"/>
    </row>
    <row r="105" spans="3:17" ht="69" customHeight="1">
      <c r="C105" s="478"/>
      <c r="D105" s="479"/>
      <c r="E105" s="480"/>
      <c r="F105" s="85" t="s">
        <v>51</v>
      </c>
      <c r="G105" s="148" t="str">
        <f>IF(様式C_統括管理・責任医師!G133="","",様式C_統括管理・責任医師!G133)</f>
        <v/>
      </c>
      <c r="H105" s="177"/>
      <c r="I105" s="177" t="str">
        <f>IF(様式C_統括管理・責任医師!J133="","",様式C_統括管理・責任医師!J133)</f>
        <v/>
      </c>
      <c r="J105" s="178"/>
      <c r="K105" s="473" t="str">
        <f>IF(様式C_統括管理・責任医師!M133="","",様式C_統括管理・責任医師!M133)</f>
        <v/>
      </c>
      <c r="L105" s="474"/>
      <c r="M105" s="298"/>
      <c r="N105" s="139" t="str">
        <f>IF(様式C_統括管理・責任医師!N133="","",様式C_統括管理・責任医師!N133)</f>
        <v/>
      </c>
      <c r="O105" s="150"/>
      <c r="P105" s="86"/>
      <c r="Q105" s="86"/>
    </row>
    <row r="106" spans="3:17" ht="69" customHeight="1">
      <c r="C106" s="467" t="s">
        <v>145</v>
      </c>
      <c r="D106" s="468"/>
      <c r="E106" s="481"/>
      <c r="F106" s="83" t="s">
        <v>52</v>
      </c>
      <c r="G106" s="148" t="str">
        <f>IF(様式C_統括管理・責任医師!G134="","",様式C_統括管理・責任医師!G134)</f>
        <v/>
      </c>
      <c r="H106" s="177" t="str">
        <f>IF(G106="いいえ","-",IF(様式C_統括管理・責任医師!I134="はい","株式保有","株式保有なし"))</f>
        <v>株式保有なし</v>
      </c>
      <c r="I106" s="177" t="str">
        <f>IF(様式C_統括管理・責任医師!J134="","",様式C_統括管理・責任医師!J134)</f>
        <v/>
      </c>
      <c r="J106" s="178" t="str">
        <f>IF(I106="いいえ","-",IF(様式C_統括管理・責任医師!L134="はい","株式保有","株式保有なし"))</f>
        <v>株式保有なし</v>
      </c>
      <c r="K106" s="473" t="str">
        <f>IF(様式C_統括管理・責任医師!M134="","",様式C_統括管理・責任医師!M134)</f>
        <v/>
      </c>
      <c r="L106" s="474"/>
      <c r="M106" s="298"/>
      <c r="N106" s="139" t="str">
        <f>IF(様式C_統括管理・責任医師!N134="","",様式C_統括管理・責任医師!N134)</f>
        <v/>
      </c>
      <c r="O106" s="150"/>
      <c r="P106" s="86"/>
      <c r="Q106" s="86"/>
    </row>
    <row r="107" spans="3:17" ht="69" customHeight="1">
      <c r="C107" s="482"/>
      <c r="D107" s="483"/>
      <c r="E107" s="484"/>
      <c r="F107" s="85" t="s">
        <v>51</v>
      </c>
      <c r="G107" s="148" t="str">
        <f>IF(様式C_統括管理・責任医師!G136="","",様式C_統括管理・責任医師!G136)</f>
        <v/>
      </c>
      <c r="H107" s="177" t="str">
        <f>IF(G107="いいえ","-",IF(様式C_統括管理・責任医師!I136="はい","株式保有","株式保有なし"))</f>
        <v>株式保有なし</v>
      </c>
      <c r="I107" s="177" t="str">
        <f>IF(様式C_統括管理・責任医師!J136="","",様式C_統括管理・責任医師!J136)</f>
        <v/>
      </c>
      <c r="J107" s="178" t="str">
        <f>IF(I107="いいえ","-",IF(様式C_統括管理・責任医師!L136="はい","株式保有","株式保有なし"))</f>
        <v>株式保有なし</v>
      </c>
      <c r="K107" s="473" t="str">
        <f>IF(様式C_統括管理・責任医師!M136="","",様式C_統括管理・責任医師!M136)</f>
        <v/>
      </c>
      <c r="L107" s="474"/>
      <c r="M107" s="298"/>
      <c r="N107" s="139" t="str">
        <f>IF(様式C_統括管理・責任医師!N136="","",様式C_統括管理・責任医師!N136)</f>
        <v/>
      </c>
      <c r="O107" s="150"/>
      <c r="P107" s="86"/>
      <c r="Q107" s="86"/>
    </row>
    <row r="108" spans="3:17" ht="69" customHeight="1">
      <c r="C108" s="467" t="s">
        <v>140</v>
      </c>
      <c r="D108" s="468"/>
      <c r="E108" s="469"/>
      <c r="F108" s="87" t="s">
        <v>52</v>
      </c>
      <c r="G108" s="148" t="str">
        <f>IF(様式C_統括管理・責任医師!G138="","",様式C_統括管理・責任医師!G138)</f>
        <v/>
      </c>
      <c r="H108" s="148" t="str">
        <f>IF(G108="いいえ","-",IF(様式C_統括管理・責任医師!I138="はい","知的財産への関与有り","知的財産への関与なし"))</f>
        <v>知的財産への関与なし</v>
      </c>
      <c r="I108" s="148" t="str">
        <f>IF(様式C_統括管理・責任医師!J138="","",様式C_統括管理・責任医師!J138)</f>
        <v/>
      </c>
      <c r="J108" s="180" t="str">
        <f>IF(I108="いいえ","-",IF(様式C_統括管理・責任医師!L138="はい","知的財産への関与有り","知的財産への関与なし"))</f>
        <v>知的財産への関与なし</v>
      </c>
      <c r="K108" s="473" t="str">
        <f>IF(様式C_統括管理・責任医師!M138="","",様式C_統括管理・責任医師!M138)</f>
        <v/>
      </c>
      <c r="L108" s="474"/>
      <c r="M108" s="298"/>
      <c r="N108" s="139" t="str">
        <f>IF(様式C_統括管理・責任医師!N138="","",様式C_統括管理・責任医師!N138)</f>
        <v/>
      </c>
      <c r="O108" s="150"/>
      <c r="P108" s="86"/>
      <c r="Q108" s="86"/>
    </row>
    <row r="109" spans="3:17" ht="69" customHeight="1">
      <c r="C109" s="470"/>
      <c r="D109" s="471"/>
      <c r="E109" s="472"/>
      <c r="F109" s="85" t="s">
        <v>51</v>
      </c>
      <c r="G109" s="148" t="str">
        <f>IF(様式C_統括管理・責任医師!G140="","",様式C_統括管理・責任医師!G140)</f>
        <v/>
      </c>
      <c r="H109" s="148" t="str">
        <f>IF(G109="いいえ","-",IF(様式C_統括管理・責任医師!I140="はい","知的財産への関与有り","知的財産への関与なし"))</f>
        <v>知的財産への関与なし</v>
      </c>
      <c r="I109" s="148" t="str">
        <f>IF(様式C_統括管理・責任医師!J140="","",様式C_統括管理・責任医師!J140)</f>
        <v/>
      </c>
      <c r="J109" s="180" t="str">
        <f>IF(I109="いいえ","-",IF(様式C_統括管理・責任医師!L140="はい","知的財産への関与有り","知的財産への関与なし"))</f>
        <v>知的財産への関与なし</v>
      </c>
      <c r="K109" s="473" t="str">
        <f>IF(様式C_統括管理・責任医師!M140="","",様式C_統括管理・責任医師!M140)</f>
        <v/>
      </c>
      <c r="L109" s="474"/>
      <c r="M109" s="298"/>
      <c r="N109" s="139" t="str">
        <f>IF(様式C_統括管理・責任医師!N140="","",様式C_統括管理・責任医師!N140)</f>
        <v/>
      </c>
      <c r="O109" s="150"/>
      <c r="P109" s="150"/>
      <c r="Q109" s="150"/>
    </row>
    <row r="110" spans="3:17">
      <c r="G110" s="78"/>
      <c r="H110" s="78"/>
      <c r="I110" s="78"/>
      <c r="J110" s="78"/>
    </row>
    <row r="111" spans="3:17" ht="31.5" customHeight="1">
      <c r="E111" s="79" t="s">
        <v>136</v>
      </c>
      <c r="F111" s="80" t="s">
        <v>99</v>
      </c>
      <c r="G111" s="486" t="str">
        <f>IF(G27="","",G27)</f>
        <v/>
      </c>
      <c r="H111" s="487"/>
      <c r="I111" s="488"/>
      <c r="J111" s="488"/>
      <c r="K111" s="488"/>
      <c r="L111" s="488"/>
      <c r="M111" s="488"/>
      <c r="N111" s="488"/>
      <c r="O111" s="488"/>
      <c r="P111" s="488"/>
      <c r="Q111" s="489"/>
    </row>
    <row r="112" spans="3:17" ht="20.100000000000001" customHeight="1">
      <c r="E112" s="81"/>
      <c r="F112" s="78"/>
      <c r="G112" s="78"/>
      <c r="H112" s="78"/>
      <c r="I112" s="78"/>
      <c r="J112" s="78"/>
    </row>
    <row r="113" spans="3:17" ht="21" customHeight="1">
      <c r="C113" s="490" t="s">
        <v>54</v>
      </c>
      <c r="D113" s="491"/>
      <c r="E113" s="491"/>
      <c r="F113" s="492"/>
      <c r="G113" s="513" t="s">
        <v>53</v>
      </c>
      <c r="H113" s="302"/>
      <c r="I113" s="513" t="s">
        <v>70</v>
      </c>
      <c r="J113" s="302"/>
      <c r="K113" s="499" t="s">
        <v>86</v>
      </c>
      <c r="L113" s="500"/>
      <c r="M113" s="500"/>
      <c r="N113" s="501"/>
      <c r="O113" s="508" t="s">
        <v>87</v>
      </c>
      <c r="P113" s="508" t="s">
        <v>88</v>
      </c>
      <c r="Q113" s="508" t="s">
        <v>89</v>
      </c>
    </row>
    <row r="114" spans="3:17" ht="21" customHeight="1">
      <c r="C114" s="493"/>
      <c r="D114" s="494"/>
      <c r="E114" s="494"/>
      <c r="F114" s="495"/>
      <c r="G114" s="510" t="s">
        <v>23</v>
      </c>
      <c r="H114" s="508" t="s">
        <v>150</v>
      </c>
      <c r="I114" s="510" t="s">
        <v>23</v>
      </c>
      <c r="J114" s="508" t="s">
        <v>150</v>
      </c>
      <c r="K114" s="502"/>
      <c r="L114" s="503"/>
      <c r="M114" s="503"/>
      <c r="N114" s="504"/>
      <c r="O114" s="509"/>
      <c r="P114" s="511"/>
      <c r="Q114" s="511"/>
    </row>
    <row r="115" spans="3:17" ht="36.75" customHeight="1">
      <c r="C115" s="496"/>
      <c r="D115" s="497"/>
      <c r="E115" s="497"/>
      <c r="F115" s="498"/>
      <c r="G115" s="513"/>
      <c r="H115" s="316"/>
      <c r="I115" s="513"/>
      <c r="J115" s="316"/>
      <c r="K115" s="505"/>
      <c r="L115" s="506"/>
      <c r="M115" s="506"/>
      <c r="N115" s="507"/>
      <c r="O115" s="510"/>
      <c r="P115" s="512"/>
      <c r="Q115" s="512"/>
    </row>
    <row r="116" spans="3:17" ht="69" customHeight="1">
      <c r="C116" s="380" t="s">
        <v>71</v>
      </c>
      <c r="D116" s="346"/>
      <c r="E116" s="300"/>
      <c r="F116" s="45" t="s">
        <v>52</v>
      </c>
      <c r="G116" s="177" t="str">
        <f>IF(様式C_統括管理・責任医師!G148="","",様式C_統括管理・責任医師!G148)</f>
        <v/>
      </c>
      <c r="H116" s="177"/>
      <c r="I116" s="177" t="str">
        <f>IF(様式C_統括管理・責任医師!J148="","",様式C_統括管理・責任医師!J148)</f>
        <v/>
      </c>
      <c r="J116" s="178"/>
      <c r="K116" s="514" t="str">
        <f>IF(様式C_統括管理・責任医師!M148="","",様式C_統括管理・責任医師!M148)</f>
        <v/>
      </c>
      <c r="L116" s="515"/>
      <c r="M116" s="516"/>
      <c r="N116" s="138" t="str">
        <f>IF(様式C_統括管理・責任医師!N148="","",様式C_統括管理・責任医師!N148)</f>
        <v/>
      </c>
      <c r="O116" s="86"/>
      <c r="P116" s="86"/>
      <c r="Q116" s="82"/>
    </row>
    <row r="117" spans="3:17" ht="69" customHeight="1">
      <c r="C117" s="467" t="s">
        <v>143</v>
      </c>
      <c r="D117" s="468"/>
      <c r="E117" s="469"/>
      <c r="F117" s="83" t="s">
        <v>52</v>
      </c>
      <c r="G117" s="148" t="str">
        <f>IF(様式C_統括管理・責任医師!G149="","",様式C_統括管理・責任医師!G149)</f>
        <v/>
      </c>
      <c r="H117" s="148" t="str">
        <f>IF(様式C_統括管理・責任医師!I150="有","給与あり",IF(様式C_統括管理・責任医師!I150="無","給与なし","-"))</f>
        <v>-</v>
      </c>
      <c r="I117" s="148" t="str">
        <f>IF(様式C_統括管理・責任医師!J149="","",様式C_統括管理・責任医師!J149)</f>
        <v/>
      </c>
      <c r="J117" s="148" t="str">
        <f>IF(様式C_統括管理・責任医師!L150="有","給与あり",IF(様式C_統括管理・責任医師!L150="無","給与なし","-"))</f>
        <v>-</v>
      </c>
      <c r="K117" s="473" t="str">
        <f>IF(様式C_統括管理・責任医師!M149="","",様式C_統括管理・責任医師!M149)</f>
        <v/>
      </c>
      <c r="L117" s="474"/>
      <c r="M117" s="298"/>
      <c r="N117" s="139" t="str">
        <f>IF(様式C_統括管理・責任医師!N149="","",様式C_統括管理・責任医師!N149)</f>
        <v/>
      </c>
      <c r="O117" s="150"/>
      <c r="P117" s="150"/>
      <c r="Q117" s="84"/>
    </row>
    <row r="118" spans="3:17" ht="69" customHeight="1">
      <c r="C118" s="467" t="s">
        <v>132</v>
      </c>
      <c r="D118" s="468"/>
      <c r="E118" s="469"/>
      <c r="F118" s="83" t="s">
        <v>52</v>
      </c>
      <c r="G118" s="148" t="str">
        <f>IF(様式C_統括管理・責任医師!G151="","",様式C_統括管理・責任医師!G151)</f>
        <v/>
      </c>
      <c r="H118" s="148" t="str">
        <f>IF(G118="いいえ","-",IF(様式C_統括管理・責任医師!I152&gt;=2500000,"250万円以上の利益あり","-"))</f>
        <v>-</v>
      </c>
      <c r="I118" s="148" t="str">
        <f>IF(様式C_統括管理・責任医師!J151="","",様式C_統括管理・責任医師!J151)</f>
        <v/>
      </c>
      <c r="J118" s="148" t="str">
        <f>IF(I118="いいえ","-",IF(様式C_統括管理・責任医師!L152&gt;=2500000,"250万円以上の利益あり","-"))</f>
        <v>-</v>
      </c>
      <c r="K118" s="473" t="str">
        <f>IF(様式C_統括管理・責任医師!M151="","",様式C_統括管理・責任医師!M151)</f>
        <v/>
      </c>
      <c r="L118" s="474"/>
      <c r="M118" s="298"/>
      <c r="N118" s="139" t="str">
        <f>IF(様式C_統括管理・責任医師!N151="","",様式C_統括管理・責任医師!N151)</f>
        <v/>
      </c>
      <c r="O118" s="150"/>
      <c r="P118" s="150"/>
      <c r="Q118" s="84"/>
    </row>
    <row r="119" spans="3:17" ht="69" customHeight="1">
      <c r="C119" s="517"/>
      <c r="D119" s="518"/>
      <c r="E119" s="519"/>
      <c r="F119" s="85" t="s">
        <v>51</v>
      </c>
      <c r="G119" s="148" t="str">
        <f>IF(様式C_統括管理・責任医師!G153="","",様式C_統括管理・責任医師!G153)</f>
        <v/>
      </c>
      <c r="H119" s="148" t="str">
        <f>IF(G119="いいえ","-",IF(様式C_統括管理・責任医師!I154&gt;=2500000,"250万円以上の利益あり","-"))</f>
        <v>-</v>
      </c>
      <c r="I119" s="179" t="str">
        <f>IF(様式C_統括管理・責任医師!J153="","",様式C_統括管理・責任医師!J153)</f>
        <v/>
      </c>
      <c r="J119" s="148" t="str">
        <f>IF(I119="いいえ","-",IF(様式C_統括管理・責任医師!L154&gt;=2500000,"250万円以上の利益あり","-"))</f>
        <v>-</v>
      </c>
      <c r="K119" s="473" t="str">
        <f>IF(様式C_統括管理・責任医師!M153="","",様式C_統括管理・責任医師!M153)</f>
        <v/>
      </c>
      <c r="L119" s="474"/>
      <c r="M119" s="298"/>
      <c r="N119" s="139" t="str">
        <f>IF(様式C_統括管理・責任医師!N153="","",様式C_統括管理・責任医師!N153)</f>
        <v/>
      </c>
      <c r="O119" s="150"/>
      <c r="P119" s="150"/>
      <c r="Q119" s="84"/>
    </row>
    <row r="120" spans="3:17" ht="69" customHeight="1">
      <c r="C120" s="475" t="s">
        <v>144</v>
      </c>
      <c r="D120" s="476"/>
      <c r="E120" s="477"/>
      <c r="F120" s="83" t="s">
        <v>52</v>
      </c>
      <c r="G120" s="148" t="str">
        <f>IF(様式C_統括管理・責任医師!G155="","",様式C_統括管理・責任医師!G155)</f>
        <v/>
      </c>
      <c r="H120" s="177"/>
      <c r="I120" s="177" t="str">
        <f>IF(様式C_統括管理・責任医師!J155="","",様式C_統括管理・責任医師!J155)</f>
        <v/>
      </c>
      <c r="J120" s="178"/>
      <c r="K120" s="473" t="str">
        <f>IF(様式C_統括管理・責任医師!M155="","",様式C_統括管理・責任医師!M155)</f>
        <v/>
      </c>
      <c r="L120" s="474"/>
      <c r="M120" s="298"/>
      <c r="N120" s="139" t="str">
        <f>IF(様式C_統括管理・責任医師!N155="","",様式C_統括管理・責任医師!N155)</f>
        <v/>
      </c>
      <c r="O120" s="150"/>
      <c r="P120" s="86"/>
      <c r="Q120" s="86"/>
    </row>
    <row r="121" spans="3:17" ht="69" customHeight="1">
      <c r="C121" s="478"/>
      <c r="D121" s="479"/>
      <c r="E121" s="480"/>
      <c r="F121" s="85" t="s">
        <v>51</v>
      </c>
      <c r="G121" s="148" t="str">
        <f>IF(様式C_統括管理・責任医師!G156="","",様式C_統括管理・責任医師!G156)</f>
        <v/>
      </c>
      <c r="H121" s="177"/>
      <c r="I121" s="177" t="str">
        <f>IF(様式C_統括管理・責任医師!J156="","",様式C_統括管理・責任医師!J156)</f>
        <v/>
      </c>
      <c r="J121" s="178"/>
      <c r="K121" s="473" t="str">
        <f>IF(様式C_統括管理・責任医師!M156="","",様式C_統括管理・責任医師!M156)</f>
        <v/>
      </c>
      <c r="L121" s="474"/>
      <c r="M121" s="298"/>
      <c r="N121" s="139" t="str">
        <f>IF(様式C_統括管理・責任医師!N156="","",様式C_統括管理・責任医師!N156)</f>
        <v/>
      </c>
      <c r="O121" s="150"/>
      <c r="P121" s="86"/>
      <c r="Q121" s="86"/>
    </row>
    <row r="122" spans="3:17" ht="69" customHeight="1">
      <c r="C122" s="467" t="s">
        <v>145</v>
      </c>
      <c r="D122" s="468"/>
      <c r="E122" s="481"/>
      <c r="F122" s="83" t="s">
        <v>52</v>
      </c>
      <c r="G122" s="148" t="str">
        <f>IF(様式C_統括管理・責任医師!G157="","",様式C_統括管理・責任医師!G157)</f>
        <v/>
      </c>
      <c r="H122" s="177" t="str">
        <f>IF(G122="いいえ","-",IF(様式C_統括管理・責任医師!I157="はい","株式保有","株式保有なし"))</f>
        <v>株式保有なし</v>
      </c>
      <c r="I122" s="177" t="str">
        <f>IF(様式C_統括管理・責任医師!J157="","",様式C_統括管理・責任医師!J157)</f>
        <v/>
      </c>
      <c r="J122" s="178" t="str">
        <f>IF(I122="いいえ","-",IF(様式C_統括管理・責任医師!L157="はい","株式保有","株式保有なし"))</f>
        <v>株式保有なし</v>
      </c>
      <c r="K122" s="473" t="str">
        <f>IF(様式C_統括管理・責任医師!M157="","",様式C_統括管理・責任医師!M157)</f>
        <v/>
      </c>
      <c r="L122" s="474"/>
      <c r="M122" s="298"/>
      <c r="N122" s="139" t="str">
        <f>IF(様式C_統括管理・責任医師!N157="","",様式C_統括管理・責任医師!N157)</f>
        <v/>
      </c>
      <c r="O122" s="150"/>
      <c r="P122" s="86"/>
      <c r="Q122" s="86"/>
    </row>
    <row r="123" spans="3:17" ht="69" customHeight="1">
      <c r="C123" s="482"/>
      <c r="D123" s="483"/>
      <c r="E123" s="484"/>
      <c r="F123" s="85" t="s">
        <v>51</v>
      </c>
      <c r="G123" s="148" t="str">
        <f>IF(様式C_統括管理・責任医師!G159="","",様式C_統括管理・責任医師!G159)</f>
        <v/>
      </c>
      <c r="H123" s="177" t="str">
        <f>IF(G123="いいえ","-",IF(様式C_統括管理・責任医師!I159="はい","株式保有","株式保有なし"))</f>
        <v>株式保有なし</v>
      </c>
      <c r="I123" s="177" t="str">
        <f>IF(様式C_統括管理・責任医師!J159="","",様式C_統括管理・責任医師!J159)</f>
        <v/>
      </c>
      <c r="J123" s="178" t="str">
        <f>IF(I123="いいえ","-",IF(様式C_統括管理・責任医師!L159="はい","株式保有","株式保有なし"))</f>
        <v>株式保有なし</v>
      </c>
      <c r="K123" s="473" t="str">
        <f>IF(様式C_統括管理・責任医師!M159="","",様式C_統括管理・責任医師!M159)</f>
        <v/>
      </c>
      <c r="L123" s="474"/>
      <c r="M123" s="298"/>
      <c r="N123" s="139" t="str">
        <f>IF(様式C_統括管理・責任医師!N159="","",様式C_統括管理・責任医師!N159)</f>
        <v/>
      </c>
      <c r="O123" s="150"/>
      <c r="P123" s="86"/>
      <c r="Q123" s="86"/>
    </row>
    <row r="124" spans="3:17" ht="69" customHeight="1">
      <c r="C124" s="467" t="s">
        <v>140</v>
      </c>
      <c r="D124" s="468"/>
      <c r="E124" s="469"/>
      <c r="F124" s="87" t="s">
        <v>52</v>
      </c>
      <c r="G124" s="148" t="str">
        <f>IF(様式C_統括管理・責任医師!G161="","",様式C_統括管理・責任医師!G161)</f>
        <v/>
      </c>
      <c r="H124" s="148" t="str">
        <f>IF(G124="いいえ","-",IF(様式C_統括管理・責任医師!I161="はい","知的財産への関与有り","知的財産への関与なし"))</f>
        <v>知的財産への関与なし</v>
      </c>
      <c r="I124" s="148" t="str">
        <f>IF(様式C_統括管理・責任医師!J161="","",様式C_統括管理・責任医師!J161)</f>
        <v/>
      </c>
      <c r="J124" s="180" t="str">
        <f>IF(I124="いいえ","-",IF(様式C_統括管理・責任医師!L161="はい","知的財産への関与有り","知的財産への関与なし"))</f>
        <v>知的財産への関与なし</v>
      </c>
      <c r="K124" s="473" t="str">
        <f>IF(様式C_統括管理・責任医師!M161="","",様式C_統括管理・責任医師!M161)</f>
        <v/>
      </c>
      <c r="L124" s="474"/>
      <c r="M124" s="298"/>
      <c r="N124" s="139" t="str">
        <f>IF(様式C_統括管理・責任医師!N161="","",様式C_統括管理・責任医師!N161)</f>
        <v/>
      </c>
      <c r="O124" s="150"/>
      <c r="P124" s="86"/>
      <c r="Q124" s="86"/>
    </row>
    <row r="125" spans="3:17" ht="69" customHeight="1">
      <c r="C125" s="470"/>
      <c r="D125" s="471"/>
      <c r="E125" s="472"/>
      <c r="F125" s="85" t="s">
        <v>51</v>
      </c>
      <c r="G125" s="148" t="str">
        <f>IF(様式C_統括管理・責任医師!G163="","",様式C_統括管理・責任医師!G163)</f>
        <v/>
      </c>
      <c r="H125" s="148" t="str">
        <f>IF(G125="いいえ","-",IF(様式C_統括管理・責任医師!I163="はい","知的財産への関与有り","知的財産への関与なし"))</f>
        <v>知的財産への関与なし</v>
      </c>
      <c r="I125" s="148" t="str">
        <f>IF(様式C_統括管理・責任医師!J163="","",様式C_統括管理・責任医師!J163)</f>
        <v/>
      </c>
      <c r="J125" s="180" t="str">
        <f>IF(I125="いいえ","-",IF(様式C_統括管理・責任医師!L163="はい","知的財産への関与有り","知的財産への関与なし"))</f>
        <v>知的財産への関与なし</v>
      </c>
      <c r="K125" s="473" t="str">
        <f>IF(様式C_統括管理・責任医師!M163="","",様式C_統括管理・責任医師!M163)</f>
        <v/>
      </c>
      <c r="L125" s="474"/>
      <c r="M125" s="298"/>
      <c r="N125" s="139" t="str">
        <f>IF(様式C_統括管理・責任医師!N163="","",様式C_統括管理・責任医師!N163)</f>
        <v/>
      </c>
      <c r="O125" s="150"/>
      <c r="P125" s="150"/>
      <c r="Q125" s="150"/>
    </row>
    <row r="126" spans="3:17" ht="10.5" customHeight="1">
      <c r="C126" s="17"/>
      <c r="D126" s="17"/>
      <c r="E126" s="88"/>
      <c r="F126" s="89"/>
      <c r="G126" s="159"/>
      <c r="H126" s="159"/>
      <c r="I126" s="90"/>
      <c r="J126" s="90"/>
      <c r="K126" s="90"/>
      <c r="L126" s="90"/>
      <c r="M126" s="90"/>
      <c r="N126" s="90"/>
      <c r="O126" s="90"/>
      <c r="P126" s="90"/>
      <c r="Q126" s="90"/>
    </row>
    <row r="127" spans="3:17" ht="31.5" customHeight="1">
      <c r="E127" s="79" t="s">
        <v>136</v>
      </c>
      <c r="F127" s="80" t="s">
        <v>100</v>
      </c>
      <c r="G127" s="486" t="str">
        <f>IF(G28="","",G28)</f>
        <v/>
      </c>
      <c r="H127" s="487"/>
      <c r="I127" s="488"/>
      <c r="J127" s="488"/>
      <c r="K127" s="488"/>
      <c r="L127" s="488"/>
      <c r="M127" s="488"/>
      <c r="N127" s="488"/>
      <c r="O127" s="488"/>
      <c r="P127" s="488"/>
      <c r="Q127" s="489"/>
    </row>
    <row r="128" spans="3:17" ht="20.100000000000001" customHeight="1">
      <c r="E128" s="81"/>
      <c r="F128" s="78"/>
      <c r="G128" s="78"/>
      <c r="H128" s="78"/>
      <c r="I128" s="78"/>
      <c r="J128" s="78"/>
    </row>
    <row r="129" spans="3:17" ht="21" customHeight="1">
      <c r="C129" s="490" t="s">
        <v>54</v>
      </c>
      <c r="D129" s="491"/>
      <c r="E129" s="491"/>
      <c r="F129" s="492"/>
      <c r="G129" s="513" t="s">
        <v>53</v>
      </c>
      <c r="H129" s="302"/>
      <c r="I129" s="513" t="s">
        <v>70</v>
      </c>
      <c r="J129" s="302"/>
      <c r="K129" s="499" t="s">
        <v>86</v>
      </c>
      <c r="L129" s="500"/>
      <c r="M129" s="500"/>
      <c r="N129" s="501"/>
      <c r="O129" s="508" t="s">
        <v>87</v>
      </c>
      <c r="P129" s="508" t="s">
        <v>88</v>
      </c>
      <c r="Q129" s="508" t="s">
        <v>89</v>
      </c>
    </row>
    <row r="130" spans="3:17" ht="21" customHeight="1">
      <c r="C130" s="493"/>
      <c r="D130" s="494"/>
      <c r="E130" s="494"/>
      <c r="F130" s="495"/>
      <c r="G130" s="510" t="s">
        <v>23</v>
      </c>
      <c r="H130" s="508" t="s">
        <v>150</v>
      </c>
      <c r="I130" s="510" t="s">
        <v>23</v>
      </c>
      <c r="J130" s="508" t="s">
        <v>150</v>
      </c>
      <c r="K130" s="502"/>
      <c r="L130" s="503"/>
      <c r="M130" s="503"/>
      <c r="N130" s="504"/>
      <c r="O130" s="509"/>
      <c r="P130" s="511"/>
      <c r="Q130" s="511"/>
    </row>
    <row r="131" spans="3:17" ht="36.75" customHeight="1">
      <c r="C131" s="496"/>
      <c r="D131" s="497"/>
      <c r="E131" s="497"/>
      <c r="F131" s="498"/>
      <c r="G131" s="513"/>
      <c r="H131" s="316"/>
      <c r="I131" s="513"/>
      <c r="J131" s="316"/>
      <c r="K131" s="505"/>
      <c r="L131" s="506"/>
      <c r="M131" s="506"/>
      <c r="N131" s="507"/>
      <c r="O131" s="510"/>
      <c r="P131" s="512"/>
      <c r="Q131" s="512"/>
    </row>
    <row r="132" spans="3:17" ht="69" customHeight="1">
      <c r="C132" s="380" t="s">
        <v>71</v>
      </c>
      <c r="D132" s="346"/>
      <c r="E132" s="300"/>
      <c r="F132" s="45" t="s">
        <v>52</v>
      </c>
      <c r="G132" s="177" t="str">
        <f>IF(様式C_統括管理・責任医師!G171="","",様式C_統括管理・責任医師!G171)</f>
        <v/>
      </c>
      <c r="H132" s="177"/>
      <c r="I132" s="177" t="str">
        <f>IF(様式C_統括管理・責任医師!J171="","",様式C_統括管理・責任医師!J171)</f>
        <v/>
      </c>
      <c r="J132" s="178"/>
      <c r="K132" s="514" t="str">
        <f>IF(様式C_統括管理・責任医師!M171="","",様式C_統括管理・責任医師!M171)</f>
        <v/>
      </c>
      <c r="L132" s="515"/>
      <c r="M132" s="516"/>
      <c r="N132" s="138" t="str">
        <f>IF(様式C_統括管理・責任医師!N171="","",様式C_統括管理・責任医師!N171)</f>
        <v/>
      </c>
      <c r="O132" s="86"/>
      <c r="P132" s="86"/>
      <c r="Q132" s="82"/>
    </row>
    <row r="133" spans="3:17" ht="69" customHeight="1">
      <c r="C133" s="467" t="s">
        <v>143</v>
      </c>
      <c r="D133" s="468"/>
      <c r="E133" s="469"/>
      <c r="F133" s="83" t="s">
        <v>52</v>
      </c>
      <c r="G133" s="148" t="str">
        <f>IF(様式C_統括管理・責任医師!G172="","",様式C_統括管理・責任医師!G172)</f>
        <v/>
      </c>
      <c r="H133" s="148" t="str">
        <f>IF(様式C_統括管理・責任医師!I173="有","給与あり",IF(様式C_統括管理・責任医師!I173="無","給与なし","-"))</f>
        <v>-</v>
      </c>
      <c r="I133" s="148" t="str">
        <f>IF(様式C_統括管理・責任医師!J172="","",様式C_統括管理・責任医師!J172)</f>
        <v/>
      </c>
      <c r="J133" s="148" t="str">
        <f>IF(様式C_統括管理・責任医師!L173="有","給与あり",IF(様式C_統括管理・責任医師!L173="無","給与なし","-"))</f>
        <v>-</v>
      </c>
      <c r="K133" s="473" t="str">
        <f>IF(様式C_統括管理・責任医師!M172="","",様式C_統括管理・責任医師!M172)</f>
        <v/>
      </c>
      <c r="L133" s="474"/>
      <c r="M133" s="298"/>
      <c r="N133" s="139" t="str">
        <f>IF(様式C_統括管理・責任医師!N172="","",様式C_統括管理・責任医師!N172)</f>
        <v/>
      </c>
      <c r="O133" s="150"/>
      <c r="P133" s="150"/>
      <c r="Q133" s="84"/>
    </row>
    <row r="134" spans="3:17" ht="69" customHeight="1">
      <c r="C134" s="467" t="s">
        <v>132</v>
      </c>
      <c r="D134" s="468"/>
      <c r="E134" s="469"/>
      <c r="F134" s="83" t="s">
        <v>52</v>
      </c>
      <c r="G134" s="148" t="str">
        <f>IF(様式C_統括管理・責任医師!G174="","",様式C_統括管理・責任医師!G174)</f>
        <v/>
      </c>
      <c r="H134" s="148" t="str">
        <f>IF(G134="いいえ","-",IF(様式C_統括管理・責任医師!I175&gt;=2500000,"250万円以上の利益あり","-"))</f>
        <v>-</v>
      </c>
      <c r="I134" s="148" t="str">
        <f>IF(様式C_統括管理・責任医師!J174="","",様式C_統括管理・責任医師!J174)</f>
        <v/>
      </c>
      <c r="J134" s="148" t="str">
        <f>IF(I134="いいえ","-",IF(様式C_統括管理・責任医師!L175&gt;=2500000,"250万円以上の利益あり","-"))</f>
        <v>-</v>
      </c>
      <c r="K134" s="473" t="str">
        <f>IF(様式C_統括管理・責任医師!M174="","",様式C_統括管理・責任医師!M174)</f>
        <v/>
      </c>
      <c r="L134" s="474"/>
      <c r="M134" s="298"/>
      <c r="N134" s="139" t="str">
        <f>IF(様式C_統括管理・責任医師!N174="","",様式C_統括管理・責任医師!N174)</f>
        <v/>
      </c>
      <c r="O134" s="150"/>
      <c r="P134" s="150"/>
      <c r="Q134" s="84"/>
    </row>
    <row r="135" spans="3:17" ht="69" customHeight="1">
      <c r="C135" s="517"/>
      <c r="D135" s="518"/>
      <c r="E135" s="519"/>
      <c r="F135" s="85" t="s">
        <v>51</v>
      </c>
      <c r="G135" s="148" t="str">
        <f>IF(様式C_統括管理・責任医師!G176="","",様式C_統括管理・責任医師!G176)</f>
        <v/>
      </c>
      <c r="H135" s="148" t="str">
        <f>IF(G135="いいえ","-",IF(様式C_統括管理・責任医師!I177&gt;=2500000,"250万円以上の利益あり","-"))</f>
        <v>-</v>
      </c>
      <c r="I135" s="179" t="str">
        <f>IF(様式C_統括管理・責任医師!J176="","",様式C_統括管理・責任医師!J176)</f>
        <v/>
      </c>
      <c r="J135" s="148" t="str">
        <f>IF(I135="いいえ","-",IF(様式C_統括管理・責任医師!L177&gt;=2500000,"250万円以上の利益あり","-"))</f>
        <v>-</v>
      </c>
      <c r="K135" s="473" t="str">
        <f>IF(様式C_統括管理・責任医師!M176="","",様式C_統括管理・責任医師!M176)</f>
        <v/>
      </c>
      <c r="L135" s="474"/>
      <c r="M135" s="298"/>
      <c r="N135" s="139" t="str">
        <f>IF(様式C_統括管理・責任医師!N176="","",様式C_統括管理・責任医師!N176)</f>
        <v/>
      </c>
      <c r="O135" s="150"/>
      <c r="P135" s="150"/>
      <c r="Q135" s="84"/>
    </row>
    <row r="136" spans="3:17" ht="69" customHeight="1">
      <c r="C136" s="475" t="s">
        <v>144</v>
      </c>
      <c r="D136" s="476"/>
      <c r="E136" s="477"/>
      <c r="F136" s="83" t="s">
        <v>52</v>
      </c>
      <c r="G136" s="148" t="str">
        <f>IF(様式C_統括管理・責任医師!G178="","",様式C_統括管理・責任医師!G178)</f>
        <v/>
      </c>
      <c r="H136" s="177"/>
      <c r="I136" s="177" t="str">
        <f>IF(様式C_統括管理・責任医師!J178="","",様式C_統括管理・責任医師!J178)</f>
        <v/>
      </c>
      <c r="J136" s="178"/>
      <c r="K136" s="473" t="str">
        <f>IF(様式C_統括管理・責任医師!M178="","",様式C_統括管理・責任医師!M178)</f>
        <v/>
      </c>
      <c r="L136" s="474"/>
      <c r="M136" s="298"/>
      <c r="N136" s="139" t="str">
        <f>IF(様式C_統括管理・責任医師!N178="","",様式C_統括管理・責任医師!N178)</f>
        <v/>
      </c>
      <c r="O136" s="150"/>
      <c r="P136" s="86"/>
      <c r="Q136" s="86"/>
    </row>
    <row r="137" spans="3:17" ht="69" customHeight="1">
      <c r="C137" s="478"/>
      <c r="D137" s="479"/>
      <c r="E137" s="480"/>
      <c r="F137" s="85" t="s">
        <v>51</v>
      </c>
      <c r="G137" s="148" t="str">
        <f>IF(様式C_統括管理・責任医師!G179="","",様式C_統括管理・責任医師!G179)</f>
        <v/>
      </c>
      <c r="H137" s="177"/>
      <c r="I137" s="177" t="str">
        <f>IF(様式C_統括管理・責任医師!J179="","",様式C_統括管理・責任医師!J179)</f>
        <v/>
      </c>
      <c r="J137" s="178"/>
      <c r="K137" s="473" t="str">
        <f>IF(様式C_統括管理・責任医師!M179="","",様式C_統括管理・責任医師!M179)</f>
        <v/>
      </c>
      <c r="L137" s="474"/>
      <c r="M137" s="298"/>
      <c r="N137" s="139" t="str">
        <f>IF(様式C_統括管理・責任医師!N179="","",様式C_統括管理・責任医師!N179)</f>
        <v/>
      </c>
      <c r="O137" s="150"/>
      <c r="P137" s="86"/>
      <c r="Q137" s="86"/>
    </row>
    <row r="138" spans="3:17" ht="69" customHeight="1">
      <c r="C138" s="467" t="s">
        <v>145</v>
      </c>
      <c r="D138" s="468"/>
      <c r="E138" s="481"/>
      <c r="F138" s="83" t="s">
        <v>52</v>
      </c>
      <c r="G138" s="148" t="str">
        <f>IF(様式C_統括管理・責任医師!G180="","",様式C_統括管理・責任医師!G180)</f>
        <v/>
      </c>
      <c r="H138" s="177" t="str">
        <f>IF(G138="いいえ","-",IF(様式C_統括管理・責任医師!I180="はい","株式保有","株式保有なし"))</f>
        <v>株式保有なし</v>
      </c>
      <c r="I138" s="177" t="str">
        <f>IF(様式C_統括管理・責任医師!J180="","",様式C_統括管理・責任医師!J180)</f>
        <v/>
      </c>
      <c r="J138" s="178" t="str">
        <f>IF(I138="いいえ","-",IF(様式C_統括管理・責任医師!L180="はい","株式保有","株式保有なし"))</f>
        <v>株式保有なし</v>
      </c>
      <c r="K138" s="473" t="str">
        <f>IF(様式C_統括管理・責任医師!M180="","",様式C_統括管理・責任医師!M180)</f>
        <v/>
      </c>
      <c r="L138" s="474"/>
      <c r="M138" s="298"/>
      <c r="N138" s="139" t="str">
        <f>IF(様式C_統括管理・責任医師!N180="","",様式C_統括管理・責任医師!N180)</f>
        <v/>
      </c>
      <c r="O138" s="150"/>
      <c r="P138" s="86"/>
      <c r="Q138" s="86"/>
    </row>
    <row r="139" spans="3:17" ht="69" customHeight="1">
      <c r="C139" s="482"/>
      <c r="D139" s="483"/>
      <c r="E139" s="484"/>
      <c r="F139" s="85" t="s">
        <v>51</v>
      </c>
      <c r="G139" s="148" t="str">
        <f>IF(様式C_統括管理・責任医師!G182="","",様式C_統括管理・責任医師!G182)</f>
        <v/>
      </c>
      <c r="H139" s="177" t="str">
        <f>IF(G139="いいえ","-",IF(様式C_統括管理・責任医師!I182="はい","株式保有","株式保有なし"))</f>
        <v>株式保有なし</v>
      </c>
      <c r="I139" s="177" t="str">
        <f>IF(様式C_統括管理・責任医師!J182="","",様式C_統括管理・責任医師!J182)</f>
        <v/>
      </c>
      <c r="J139" s="178" t="str">
        <f>IF(I139="いいえ","-",IF(様式C_統括管理・責任医師!L182="はい","株式保有","株式保有なし"))</f>
        <v>株式保有なし</v>
      </c>
      <c r="K139" s="473" t="str">
        <f>IF(様式C_統括管理・責任医師!M182="","",様式C_統括管理・責任医師!M182)</f>
        <v/>
      </c>
      <c r="L139" s="474"/>
      <c r="M139" s="298"/>
      <c r="N139" s="139" t="str">
        <f>IF(様式C_統括管理・責任医師!N182="","",様式C_統括管理・責任医師!N182)</f>
        <v/>
      </c>
      <c r="O139" s="150"/>
      <c r="P139" s="86"/>
      <c r="Q139" s="86"/>
    </row>
    <row r="140" spans="3:17" ht="69" customHeight="1">
      <c r="C140" s="467" t="s">
        <v>140</v>
      </c>
      <c r="D140" s="468"/>
      <c r="E140" s="469"/>
      <c r="F140" s="87" t="s">
        <v>52</v>
      </c>
      <c r="G140" s="148" t="str">
        <f>IF(様式C_統括管理・責任医師!G184="","",様式C_統括管理・責任医師!G184)</f>
        <v/>
      </c>
      <c r="H140" s="148" t="str">
        <f>IF(G140="いいえ","-",IF(様式C_統括管理・責任医師!I184="はい","知的財産への関与有り","知的財産への関与なし"))</f>
        <v>知的財産への関与なし</v>
      </c>
      <c r="I140" s="148" t="str">
        <f>IF(様式C_統括管理・責任医師!J184="","",様式C_統括管理・責任医師!J184)</f>
        <v/>
      </c>
      <c r="J140" s="180" t="str">
        <f>IF(I140="いいえ","-",IF(様式C_統括管理・責任医師!L184="はい","知的財産への関与有り","知的財産への関与なし"))</f>
        <v>知的財産への関与なし</v>
      </c>
      <c r="K140" s="473" t="str">
        <f>IF(様式C_統括管理・責任医師!M184="","",様式C_統括管理・責任医師!M184)</f>
        <v/>
      </c>
      <c r="L140" s="474"/>
      <c r="M140" s="298"/>
      <c r="N140" s="139" t="str">
        <f>IF(様式C_統括管理・責任医師!N184="","",様式C_統括管理・責任医師!N184)</f>
        <v/>
      </c>
      <c r="O140" s="150"/>
      <c r="P140" s="86"/>
      <c r="Q140" s="86"/>
    </row>
    <row r="141" spans="3:17" ht="69" customHeight="1">
      <c r="C141" s="470"/>
      <c r="D141" s="471"/>
      <c r="E141" s="472"/>
      <c r="F141" s="85" t="s">
        <v>51</v>
      </c>
      <c r="G141" s="148" t="str">
        <f>IF(様式C_統括管理・責任医師!G186="","",様式C_統括管理・責任医師!G186)</f>
        <v/>
      </c>
      <c r="H141" s="148" t="str">
        <f>IF(G141="いいえ","-",IF(様式C_統括管理・責任医師!I186="はい","知的財産への関与有り","知的財産への関与なし"))</f>
        <v>知的財産への関与なし</v>
      </c>
      <c r="I141" s="148" t="str">
        <f>IF(様式C_統括管理・責任医師!J186="","",様式C_統括管理・責任医師!J186)</f>
        <v/>
      </c>
      <c r="J141" s="180" t="str">
        <f>IF(I141="いいえ","-",IF(様式C_統括管理・責任医師!L186="はい","知的財産への関与有り","知的財産への関与なし"))</f>
        <v>知的財産への関与なし</v>
      </c>
      <c r="K141" s="473" t="str">
        <f>IF(様式C_統括管理・責任医師!M186="","",様式C_統括管理・責任医師!M186)</f>
        <v/>
      </c>
      <c r="L141" s="474"/>
      <c r="M141" s="298"/>
      <c r="N141" s="139" t="str">
        <f>IF(様式C_統括管理・責任医師!N186="","",様式C_統括管理・責任医師!N186)</f>
        <v/>
      </c>
      <c r="O141" s="150"/>
      <c r="P141" s="150"/>
      <c r="Q141" s="150"/>
    </row>
  </sheetData>
  <sheetProtection sheet="1" formatCells="0" selectLockedCells="1"/>
  <mergeCells count="244">
    <mergeCell ref="G111:Q111"/>
    <mergeCell ref="K125:M125"/>
    <mergeCell ref="G127:Q127"/>
    <mergeCell ref="F17:H17"/>
    <mergeCell ref="F11:H11"/>
    <mergeCell ref="F12:H12"/>
    <mergeCell ref="F13:H13"/>
    <mergeCell ref="F14:H14"/>
    <mergeCell ref="F15:H15"/>
    <mergeCell ref="L27:Q27"/>
    <mergeCell ref="G63:Q63"/>
    <mergeCell ref="H98:H99"/>
    <mergeCell ref="J98:J99"/>
    <mergeCell ref="H50:H51"/>
    <mergeCell ref="J50:J51"/>
    <mergeCell ref="Q33:Q35"/>
    <mergeCell ref="L28:Q28"/>
    <mergeCell ref="K36:M36"/>
    <mergeCell ref="I50:I51"/>
    <mergeCell ref="K105:M105"/>
    <mergeCell ref="K103:M103"/>
    <mergeCell ref="I33:J33"/>
    <mergeCell ref="H34:H35"/>
    <mergeCell ref="G95:Q95"/>
    <mergeCell ref="K81:N83"/>
    <mergeCell ref="G81:H81"/>
    <mergeCell ref="I81:J81"/>
    <mergeCell ref="L26:Q26"/>
    <mergeCell ref="J66:J67"/>
    <mergeCell ref="O129:O131"/>
    <mergeCell ref="P129:P131"/>
    <mergeCell ref="Q129:Q131"/>
    <mergeCell ref="I129:J129"/>
    <mergeCell ref="H130:H131"/>
    <mergeCell ref="G130:G131"/>
    <mergeCell ref="G129:H129"/>
    <mergeCell ref="I130:I131"/>
    <mergeCell ref="J130:J131"/>
    <mergeCell ref="K121:M121"/>
    <mergeCell ref="Q97:Q99"/>
    <mergeCell ref="G98:G99"/>
    <mergeCell ref="G97:H97"/>
    <mergeCell ref="I97:J97"/>
    <mergeCell ref="O65:O67"/>
    <mergeCell ref="P65:P67"/>
    <mergeCell ref="Q65:Q67"/>
    <mergeCell ref="J34:J35"/>
    <mergeCell ref="C122:E123"/>
    <mergeCell ref="K122:M122"/>
    <mergeCell ref="K123:M123"/>
    <mergeCell ref="C129:F131"/>
    <mergeCell ref="K129:N131"/>
    <mergeCell ref="C124:E125"/>
    <mergeCell ref="C120:E121"/>
    <mergeCell ref="K120:M120"/>
    <mergeCell ref="C116:E116"/>
    <mergeCell ref="K116:M116"/>
    <mergeCell ref="C117:E117"/>
    <mergeCell ref="K117:M117"/>
    <mergeCell ref="C118:E119"/>
    <mergeCell ref="K118:M118"/>
    <mergeCell ref="K119:M119"/>
    <mergeCell ref="K124:M124"/>
    <mergeCell ref="C113:F115"/>
    <mergeCell ref="K113:N115"/>
    <mergeCell ref="O113:O115"/>
    <mergeCell ref="P113:P115"/>
    <mergeCell ref="Q113:Q115"/>
    <mergeCell ref="G114:G115"/>
    <mergeCell ref="I114:I115"/>
    <mergeCell ref="H114:H115"/>
    <mergeCell ref="J114:J115"/>
    <mergeCell ref="G113:H113"/>
    <mergeCell ref="I113:J113"/>
    <mergeCell ref="C108:E109"/>
    <mergeCell ref="K108:M108"/>
    <mergeCell ref="K109:M109"/>
    <mergeCell ref="G79:Q79"/>
    <mergeCell ref="O81:O83"/>
    <mergeCell ref="P81:P83"/>
    <mergeCell ref="Q81:Q83"/>
    <mergeCell ref="G82:G83"/>
    <mergeCell ref="C104:E105"/>
    <mergeCell ref="K104:M104"/>
    <mergeCell ref="C106:E107"/>
    <mergeCell ref="K106:M106"/>
    <mergeCell ref="K107:M107"/>
    <mergeCell ref="I98:I99"/>
    <mergeCell ref="C100:E100"/>
    <mergeCell ref="K100:M100"/>
    <mergeCell ref="C101:E101"/>
    <mergeCell ref="K101:M101"/>
    <mergeCell ref="C102:E103"/>
    <mergeCell ref="K102:M102"/>
    <mergeCell ref="C97:F99"/>
    <mergeCell ref="K97:N99"/>
    <mergeCell ref="O97:O99"/>
    <mergeCell ref="P97:P99"/>
    <mergeCell ref="C90:E91"/>
    <mergeCell ref="K90:M90"/>
    <mergeCell ref="K91:M91"/>
    <mergeCell ref="C92:E93"/>
    <mergeCell ref="K92:M92"/>
    <mergeCell ref="K93:M93"/>
    <mergeCell ref="C85:E85"/>
    <mergeCell ref="K85:M85"/>
    <mergeCell ref="C86:E87"/>
    <mergeCell ref="K86:M86"/>
    <mergeCell ref="K87:M87"/>
    <mergeCell ref="C88:E89"/>
    <mergeCell ref="K88:M88"/>
    <mergeCell ref="K89:M89"/>
    <mergeCell ref="C76:E77"/>
    <mergeCell ref="K76:M76"/>
    <mergeCell ref="K77:M77"/>
    <mergeCell ref="I82:I83"/>
    <mergeCell ref="C84:E84"/>
    <mergeCell ref="K84:M84"/>
    <mergeCell ref="J82:J83"/>
    <mergeCell ref="C81:F83"/>
    <mergeCell ref="C72:E73"/>
    <mergeCell ref="K72:M72"/>
    <mergeCell ref="K73:M73"/>
    <mergeCell ref="C74:E75"/>
    <mergeCell ref="K74:M74"/>
    <mergeCell ref="K75:M75"/>
    <mergeCell ref="H82:H83"/>
    <mergeCell ref="C68:E68"/>
    <mergeCell ref="K68:M68"/>
    <mergeCell ref="C69:E69"/>
    <mergeCell ref="K69:M69"/>
    <mergeCell ref="C70:E71"/>
    <mergeCell ref="K70:M70"/>
    <mergeCell ref="K71:M71"/>
    <mergeCell ref="C65:F67"/>
    <mergeCell ref="K65:N67"/>
    <mergeCell ref="G66:G67"/>
    <mergeCell ref="I66:I67"/>
    <mergeCell ref="G65:H65"/>
    <mergeCell ref="I65:J65"/>
    <mergeCell ref="H66:H67"/>
    <mergeCell ref="C58:E59"/>
    <mergeCell ref="K58:M58"/>
    <mergeCell ref="K59:M59"/>
    <mergeCell ref="C60:E61"/>
    <mergeCell ref="K60:M60"/>
    <mergeCell ref="K61:M61"/>
    <mergeCell ref="C54:E55"/>
    <mergeCell ref="K54:M54"/>
    <mergeCell ref="K55:M55"/>
    <mergeCell ref="C56:E57"/>
    <mergeCell ref="K56:M56"/>
    <mergeCell ref="K57:M57"/>
    <mergeCell ref="C52:E52"/>
    <mergeCell ref="K52:M52"/>
    <mergeCell ref="C40:E41"/>
    <mergeCell ref="K40:M40"/>
    <mergeCell ref="K41:M41"/>
    <mergeCell ref="C30:E30"/>
    <mergeCell ref="G31:Q31"/>
    <mergeCell ref="C33:F35"/>
    <mergeCell ref="K33:N35"/>
    <mergeCell ref="O33:O35"/>
    <mergeCell ref="C42:E43"/>
    <mergeCell ref="K42:M42"/>
    <mergeCell ref="K43:M43"/>
    <mergeCell ref="C44:E45"/>
    <mergeCell ref="K44:M44"/>
    <mergeCell ref="K45:M45"/>
    <mergeCell ref="C37:E37"/>
    <mergeCell ref="K37:M37"/>
    <mergeCell ref="C38:E39"/>
    <mergeCell ref="K38:M38"/>
    <mergeCell ref="K39:M39"/>
    <mergeCell ref="G49:H49"/>
    <mergeCell ref="I49:J49"/>
    <mergeCell ref="G34:G35"/>
    <mergeCell ref="I12:K12"/>
    <mergeCell ref="I13:K13"/>
    <mergeCell ref="I14:K14"/>
    <mergeCell ref="I15:K15"/>
    <mergeCell ref="C22:E28"/>
    <mergeCell ref="G27:K27"/>
    <mergeCell ref="G28:K28"/>
    <mergeCell ref="G33:H33"/>
    <mergeCell ref="P33:P35"/>
    <mergeCell ref="G22:K22"/>
    <mergeCell ref="L22:Q22"/>
    <mergeCell ref="G23:K23"/>
    <mergeCell ref="L23:Q23"/>
    <mergeCell ref="G24:K24"/>
    <mergeCell ref="L24:Q24"/>
    <mergeCell ref="I34:I35"/>
    <mergeCell ref="G25:K25"/>
    <mergeCell ref="L25:Q25"/>
    <mergeCell ref="G26:K26"/>
    <mergeCell ref="K134:M134"/>
    <mergeCell ref="K135:M135"/>
    <mergeCell ref="C53:E53"/>
    <mergeCell ref="K53:M53"/>
    <mergeCell ref="F1:L1"/>
    <mergeCell ref="C3:Q4"/>
    <mergeCell ref="M5:N5"/>
    <mergeCell ref="O5:Q5"/>
    <mergeCell ref="M6:N6"/>
    <mergeCell ref="O6:Q6"/>
    <mergeCell ref="D5:H6"/>
    <mergeCell ref="C5:C6"/>
    <mergeCell ref="D7:E7"/>
    <mergeCell ref="M7:N7"/>
    <mergeCell ref="O7:Q7"/>
    <mergeCell ref="F18:H18"/>
    <mergeCell ref="F19:H19"/>
    <mergeCell ref="F16:H16"/>
    <mergeCell ref="I17:K17"/>
    <mergeCell ref="I16:K16"/>
    <mergeCell ref="M10:Q13"/>
    <mergeCell ref="M16:Q19"/>
    <mergeCell ref="M15:Q15"/>
    <mergeCell ref="I11:K11"/>
    <mergeCell ref="C140:E141"/>
    <mergeCell ref="K140:M140"/>
    <mergeCell ref="K141:M141"/>
    <mergeCell ref="C136:E137"/>
    <mergeCell ref="K136:M136"/>
    <mergeCell ref="K137:M137"/>
    <mergeCell ref="C138:E139"/>
    <mergeCell ref="K138:M138"/>
    <mergeCell ref="I18:K18"/>
    <mergeCell ref="I19:K19"/>
    <mergeCell ref="K139:M139"/>
    <mergeCell ref="C36:E36"/>
    <mergeCell ref="G47:Q47"/>
    <mergeCell ref="C49:F51"/>
    <mergeCell ref="K49:N51"/>
    <mergeCell ref="O49:O51"/>
    <mergeCell ref="P49:P51"/>
    <mergeCell ref="Q49:Q51"/>
    <mergeCell ref="G50:G51"/>
    <mergeCell ref="C132:E132"/>
    <mergeCell ref="K132:M132"/>
    <mergeCell ref="C133:E133"/>
    <mergeCell ref="K133:M133"/>
    <mergeCell ref="C134:E135"/>
  </mergeCells>
  <phoneticPr fontId="28"/>
  <conditionalFormatting sqref="C12:D19 F12:F19 I12:I19">
    <cfRule type="expression" dxfId="338" priority="279">
      <formula>C12=""</formula>
    </cfRule>
  </conditionalFormatting>
  <conditionalFormatting sqref="G31:Q31">
    <cfRule type="expression" dxfId="337" priority="278">
      <formula>G31=""</formula>
    </cfRule>
  </conditionalFormatting>
  <conditionalFormatting sqref="D5:G6">
    <cfRule type="expression" dxfId="336" priority="272">
      <formula>$D$5=""</formula>
    </cfRule>
  </conditionalFormatting>
  <conditionalFormatting sqref="D7:E7">
    <cfRule type="expression" dxfId="335" priority="271">
      <formula>$D$7=""</formula>
    </cfRule>
  </conditionalFormatting>
  <conditionalFormatting sqref="L22:L28">
    <cfRule type="expression" dxfId="334" priority="270">
      <formula>$G22=""</formula>
    </cfRule>
  </conditionalFormatting>
  <conditionalFormatting sqref="L22:L28">
    <cfRule type="expression" dxfId="333" priority="269">
      <formula>$G22="なし"</formula>
    </cfRule>
  </conditionalFormatting>
  <conditionalFormatting sqref="G22:K28">
    <cfRule type="expression" dxfId="332" priority="268">
      <formula>G22=""</formula>
    </cfRule>
  </conditionalFormatting>
  <conditionalFormatting sqref="P36:P45 K52:N61 P52:P61 K68:N77 P68:P77 K84:N93 P84:P93 K100:N109 P100:P109 K116:N125 P116:P125 K132:N141 P132:P141">
    <cfRule type="expression" dxfId="331" priority="264">
      <formula>$G36="はい"</formula>
    </cfRule>
    <cfRule type="expression" dxfId="330" priority="265">
      <formula>$I36="はい"</formula>
    </cfRule>
    <cfRule type="expression" dxfId="329" priority="266">
      <formula>$G36=$I36</formula>
    </cfRule>
  </conditionalFormatting>
  <conditionalFormatting sqref="Q36:Q45">
    <cfRule type="expression" dxfId="328" priority="253">
      <formula>$P36="確認済"</formula>
    </cfRule>
    <cfRule type="expression" dxfId="327" priority="259">
      <formula>Q36&lt;&gt;""</formula>
    </cfRule>
    <cfRule type="expression" dxfId="326" priority="260">
      <formula>$G36="はい"</formula>
    </cfRule>
    <cfRule type="expression" dxfId="325" priority="261">
      <formula>$I36="はい"</formula>
    </cfRule>
    <cfRule type="expression" dxfId="324" priority="262">
      <formula>$G36=$I36</formula>
    </cfRule>
  </conditionalFormatting>
  <conditionalFormatting sqref="P36:Q45 K52:N61 K68:N77 K84:N93 K100:N109 K116:N125 G132:N141 G36:N45">
    <cfRule type="expression" dxfId="323" priority="258">
      <formula>$G$31=""</formula>
    </cfRule>
  </conditionalFormatting>
  <conditionalFormatting sqref="P36:P45">
    <cfRule type="expression" dxfId="322" priority="263">
      <formula>P36&lt;&gt;""</formula>
    </cfRule>
  </conditionalFormatting>
  <conditionalFormatting sqref="O36:O45">
    <cfRule type="expression" dxfId="321" priority="249" stopIfTrue="1">
      <formula>O36&lt;&gt;""</formula>
    </cfRule>
    <cfRule type="expression" dxfId="320" priority="250" stopIfTrue="1">
      <formula>$I36&lt;&gt;""</formula>
    </cfRule>
    <cfRule type="expression" dxfId="319" priority="251" stopIfTrue="1">
      <formula>$G36&lt;&gt;""</formula>
    </cfRule>
    <cfRule type="expression" dxfId="318" priority="252" stopIfTrue="1">
      <formula>$G36=$I36</formula>
    </cfRule>
  </conditionalFormatting>
  <conditionalFormatting sqref="O5:Q7">
    <cfRule type="expression" dxfId="317" priority="202" stopIfTrue="1">
      <formula>O5=""</formula>
    </cfRule>
  </conditionalFormatting>
  <conditionalFormatting sqref="M16">
    <cfRule type="expression" dxfId="316" priority="201" stopIfTrue="1">
      <formula>M16=""</formula>
    </cfRule>
  </conditionalFormatting>
  <conditionalFormatting sqref="G47:Q47">
    <cfRule type="expression" dxfId="315" priority="199">
      <formula>G47=""</formula>
    </cfRule>
  </conditionalFormatting>
  <conditionalFormatting sqref="G63:Q63">
    <cfRule type="expression" dxfId="314" priority="184">
      <formula>G63=""</formula>
    </cfRule>
  </conditionalFormatting>
  <conditionalFormatting sqref="G79:Q79">
    <cfRule type="expression" dxfId="313" priority="139">
      <formula>G79=""</formula>
    </cfRule>
  </conditionalFormatting>
  <conditionalFormatting sqref="G95:Q95">
    <cfRule type="expression" dxfId="312" priority="124">
      <formula>G95=""</formula>
    </cfRule>
  </conditionalFormatting>
  <conditionalFormatting sqref="G111:Q111">
    <cfRule type="expression" dxfId="311" priority="109">
      <formula>G111=""</formula>
    </cfRule>
  </conditionalFormatting>
  <conditionalFormatting sqref="G127:Q127">
    <cfRule type="expression" dxfId="310" priority="94">
      <formula>G127=""</formula>
    </cfRule>
  </conditionalFormatting>
  <conditionalFormatting sqref="C7">
    <cfRule type="expression" dxfId="309" priority="77" stopIfTrue="1">
      <formula>$C$7=""</formula>
    </cfRule>
  </conditionalFormatting>
  <conditionalFormatting sqref="Q52:Q61">
    <cfRule type="expression" dxfId="308" priority="70">
      <formula>$P52="確認済"</formula>
    </cfRule>
    <cfRule type="expression" dxfId="307" priority="72">
      <formula>Q52&lt;&gt;""</formula>
    </cfRule>
    <cfRule type="expression" dxfId="306" priority="73">
      <formula>$G52="はい"</formula>
    </cfRule>
    <cfRule type="expression" dxfId="305" priority="74">
      <formula>$I52="はい"</formula>
    </cfRule>
    <cfRule type="expression" dxfId="304" priority="75">
      <formula>$G52=$I52</formula>
    </cfRule>
  </conditionalFormatting>
  <conditionalFormatting sqref="P52:Q61">
    <cfRule type="expression" dxfId="303" priority="71">
      <formula>$G$31=""</formula>
    </cfRule>
  </conditionalFormatting>
  <conditionalFormatting sqref="K52:N61 P52:P61">
    <cfRule type="expression" dxfId="302" priority="76">
      <formula>K52&lt;&gt;""</formula>
    </cfRule>
  </conditionalFormatting>
  <conditionalFormatting sqref="O52:O61">
    <cfRule type="expression" dxfId="301" priority="66" stopIfTrue="1">
      <formula>O52&lt;&gt;""</formula>
    </cfRule>
    <cfRule type="expression" dxfId="300" priority="67" stopIfTrue="1">
      <formula>$I52&lt;&gt;""</formula>
    </cfRule>
    <cfRule type="expression" dxfId="299" priority="68" stopIfTrue="1">
      <formula>$G52&lt;&gt;""</formula>
    </cfRule>
    <cfRule type="expression" dxfId="298" priority="69" stopIfTrue="1">
      <formula>$G52=$I52</formula>
    </cfRule>
  </conditionalFormatting>
  <conditionalFormatting sqref="Q68:Q77">
    <cfRule type="expression" dxfId="297" priority="59">
      <formula>$P68="確認済"</formula>
    </cfRule>
    <cfRule type="expression" dxfId="296" priority="61">
      <formula>Q68&lt;&gt;""</formula>
    </cfRule>
    <cfRule type="expression" dxfId="295" priority="62">
      <formula>$G68="はい"</formula>
    </cfRule>
    <cfRule type="expression" dxfId="294" priority="63">
      <formula>$I68="はい"</formula>
    </cfRule>
    <cfRule type="expression" dxfId="293" priority="64">
      <formula>$G68=$I68</formula>
    </cfRule>
  </conditionalFormatting>
  <conditionalFormatting sqref="P68:Q77">
    <cfRule type="expression" dxfId="292" priority="60">
      <formula>$G$31=""</formula>
    </cfRule>
  </conditionalFormatting>
  <conditionalFormatting sqref="K68:N77 P68:P77">
    <cfRule type="expression" dxfId="291" priority="65">
      <formula>K68&lt;&gt;""</formula>
    </cfRule>
  </conditionalFormatting>
  <conditionalFormatting sqref="O68:O77">
    <cfRule type="expression" dxfId="290" priority="55" stopIfTrue="1">
      <formula>O68&lt;&gt;""</formula>
    </cfRule>
    <cfRule type="expression" dxfId="289" priority="56" stopIfTrue="1">
      <formula>$I68&lt;&gt;""</formula>
    </cfRule>
    <cfRule type="expression" dxfId="288" priority="57" stopIfTrue="1">
      <formula>$G68&lt;&gt;""</formula>
    </cfRule>
    <cfRule type="expression" dxfId="287" priority="58" stopIfTrue="1">
      <formula>$G68=$I68</formula>
    </cfRule>
  </conditionalFormatting>
  <conditionalFormatting sqref="Q84:Q93">
    <cfRule type="expression" dxfId="286" priority="48">
      <formula>$P84="確認済"</formula>
    </cfRule>
    <cfRule type="expression" dxfId="285" priority="50">
      <formula>Q84&lt;&gt;""</formula>
    </cfRule>
    <cfRule type="expression" dxfId="284" priority="51">
      <formula>$G84="はい"</formula>
    </cfRule>
    <cfRule type="expression" dxfId="283" priority="52">
      <formula>$I84="はい"</formula>
    </cfRule>
    <cfRule type="expression" dxfId="282" priority="53">
      <formula>$G84=$I84</formula>
    </cfRule>
  </conditionalFormatting>
  <conditionalFormatting sqref="P84:Q93">
    <cfRule type="expression" dxfId="281" priority="49">
      <formula>$G$31=""</formula>
    </cfRule>
  </conditionalFormatting>
  <conditionalFormatting sqref="K84:N93 P84:P93">
    <cfRule type="expression" dxfId="280" priority="54">
      <formula>K84&lt;&gt;""</formula>
    </cfRule>
  </conditionalFormatting>
  <conditionalFormatting sqref="O84:O93">
    <cfRule type="expression" dxfId="279" priority="44" stopIfTrue="1">
      <formula>O84&lt;&gt;""</formula>
    </cfRule>
    <cfRule type="expression" dxfId="278" priority="45" stopIfTrue="1">
      <formula>$I84&lt;&gt;""</formula>
    </cfRule>
    <cfRule type="expression" dxfId="277" priority="46" stopIfTrue="1">
      <formula>$G84&lt;&gt;""</formula>
    </cfRule>
    <cfRule type="expression" dxfId="276" priority="47" stopIfTrue="1">
      <formula>$G84=$I84</formula>
    </cfRule>
  </conditionalFormatting>
  <conditionalFormatting sqref="Q100:Q109">
    <cfRule type="expression" dxfId="275" priority="37">
      <formula>$P100="確認済"</formula>
    </cfRule>
    <cfRule type="expression" dxfId="274" priority="39">
      <formula>Q100&lt;&gt;""</formula>
    </cfRule>
    <cfRule type="expression" dxfId="273" priority="40">
      <formula>$G100="はい"</formula>
    </cfRule>
    <cfRule type="expression" dxfId="272" priority="41">
      <formula>$I100="はい"</formula>
    </cfRule>
    <cfRule type="expression" dxfId="271" priority="42">
      <formula>$G100=$I100</formula>
    </cfRule>
  </conditionalFormatting>
  <conditionalFormatting sqref="P100:Q109">
    <cfRule type="expression" dxfId="270" priority="38">
      <formula>$G$31=""</formula>
    </cfRule>
  </conditionalFormatting>
  <conditionalFormatting sqref="K100:N109 P100:P109">
    <cfRule type="expression" dxfId="269" priority="43">
      <formula>K100&lt;&gt;""</formula>
    </cfRule>
  </conditionalFormatting>
  <conditionalFormatting sqref="O100:O109">
    <cfRule type="expression" dxfId="268" priority="33" stopIfTrue="1">
      <formula>O100&lt;&gt;""</formula>
    </cfRule>
    <cfRule type="expression" dxfId="267" priority="34" stopIfTrue="1">
      <formula>$I100&lt;&gt;""</formula>
    </cfRule>
    <cfRule type="expression" dxfId="266" priority="35" stopIfTrue="1">
      <formula>$G100&lt;&gt;""</formula>
    </cfRule>
    <cfRule type="expression" dxfId="265" priority="36" stopIfTrue="1">
      <formula>$G100=$I100</formula>
    </cfRule>
  </conditionalFormatting>
  <conditionalFormatting sqref="Q116:Q125">
    <cfRule type="expression" dxfId="264" priority="26">
      <formula>$P116="確認済"</formula>
    </cfRule>
    <cfRule type="expression" dxfId="263" priority="28">
      <formula>Q116&lt;&gt;""</formula>
    </cfRule>
    <cfRule type="expression" dxfId="262" priority="29">
      <formula>$G116="はい"</formula>
    </cfRule>
    <cfRule type="expression" dxfId="261" priority="30">
      <formula>$I116="はい"</formula>
    </cfRule>
    <cfRule type="expression" dxfId="260" priority="31">
      <formula>$G116=$I116</formula>
    </cfRule>
  </conditionalFormatting>
  <conditionalFormatting sqref="P116:Q125">
    <cfRule type="expression" dxfId="259" priority="27">
      <formula>$G$31=""</formula>
    </cfRule>
  </conditionalFormatting>
  <conditionalFormatting sqref="K116:N125 P116:P125">
    <cfRule type="expression" dxfId="258" priority="32">
      <formula>K116&lt;&gt;""</formula>
    </cfRule>
  </conditionalFormatting>
  <conditionalFormatting sqref="O116:O125">
    <cfRule type="expression" dxfId="257" priority="22" stopIfTrue="1">
      <formula>O116&lt;&gt;""</formula>
    </cfRule>
    <cfRule type="expression" dxfId="256" priority="23" stopIfTrue="1">
      <formula>$I116&lt;&gt;""</formula>
    </cfRule>
    <cfRule type="expression" dxfId="255" priority="24" stopIfTrue="1">
      <formula>$G116&lt;&gt;""</formula>
    </cfRule>
    <cfRule type="expression" dxfId="254" priority="25" stopIfTrue="1">
      <formula>$G116=$I116</formula>
    </cfRule>
  </conditionalFormatting>
  <conditionalFormatting sqref="Q132:Q141">
    <cfRule type="expression" dxfId="253" priority="15">
      <formula>$P132="確認済"</formula>
    </cfRule>
    <cfRule type="expression" dxfId="252" priority="17">
      <formula>Q132&lt;&gt;""</formula>
    </cfRule>
    <cfRule type="expression" dxfId="251" priority="18">
      <formula>$G132="はい"</formula>
    </cfRule>
    <cfRule type="expression" dxfId="250" priority="19">
      <formula>$I132="はい"</formula>
    </cfRule>
    <cfRule type="expression" dxfId="249" priority="20">
      <formula>$G132=$I132</formula>
    </cfRule>
  </conditionalFormatting>
  <conditionalFormatting sqref="P132:Q141">
    <cfRule type="expression" dxfId="248" priority="16">
      <formula>$G$31=""</formula>
    </cfRule>
  </conditionalFormatting>
  <conditionalFormatting sqref="K132:N141 P132:P141">
    <cfRule type="expression" dxfId="247" priority="21">
      <formula>K132&lt;&gt;""</formula>
    </cfRule>
  </conditionalFormatting>
  <conditionalFormatting sqref="O132:O141">
    <cfRule type="expression" dxfId="246" priority="11" stopIfTrue="1">
      <formula>O132&lt;&gt;""</formula>
    </cfRule>
    <cfRule type="expression" dxfId="245" priority="12" stopIfTrue="1">
      <formula>$I132&lt;&gt;""</formula>
    </cfRule>
    <cfRule type="expression" dxfId="244" priority="13" stopIfTrue="1">
      <formula>$G132&lt;&gt;""</formula>
    </cfRule>
    <cfRule type="expression" dxfId="243" priority="14" stopIfTrue="1">
      <formula>$G132=$I132</formula>
    </cfRule>
  </conditionalFormatting>
  <conditionalFormatting sqref="K36:N45">
    <cfRule type="expression" dxfId="242" priority="7">
      <formula>$G36="はい"</formula>
    </cfRule>
    <cfRule type="expression" dxfId="241" priority="8">
      <formula>$I36="はい"</formula>
    </cfRule>
    <cfRule type="expression" dxfId="240" priority="9">
      <formula>$G36=$I36</formula>
    </cfRule>
  </conditionalFormatting>
  <conditionalFormatting sqref="K36:N45">
    <cfRule type="expression" dxfId="239" priority="6">
      <formula>K36&lt;&gt;""</formula>
    </cfRule>
  </conditionalFormatting>
  <conditionalFormatting sqref="G52:J61">
    <cfRule type="expression" dxfId="238" priority="5" stopIfTrue="1">
      <formula>$G$47=""</formula>
    </cfRule>
  </conditionalFormatting>
  <conditionalFormatting sqref="G68:J77">
    <cfRule type="expression" dxfId="237" priority="4" stopIfTrue="1">
      <formula>$G$63=""</formula>
    </cfRule>
  </conditionalFormatting>
  <conditionalFormatting sqref="G84:J93">
    <cfRule type="expression" dxfId="236" priority="3" stopIfTrue="1">
      <formula>$G$79=""</formula>
    </cfRule>
  </conditionalFormatting>
  <conditionalFormatting sqref="G100:J109">
    <cfRule type="expression" dxfId="235" priority="2" stopIfTrue="1">
      <formula>$G$95=""</formula>
    </cfRule>
  </conditionalFormatting>
  <conditionalFormatting sqref="G116:J125">
    <cfRule type="expression" dxfId="234" priority="1" stopIfTrue="1">
      <formula>$G$111=""</formula>
    </cfRule>
  </conditionalFormatting>
  <conditionalFormatting sqref="M10">
    <cfRule type="expression" dxfId="233" priority="769" stopIfTrue="1">
      <formula>$M$10=""</formula>
    </cfRule>
  </conditionalFormatting>
  <dataValidations count="2">
    <dataValidation type="list" allowBlank="1" showInputMessage="1" showErrorMessage="1" sqref="P36:P45 P116:P125 P52:P61 P68:P77 P84:P93 P100:P109 P132:P141" xr:uid="{35073177-A1AF-418C-97A2-96CFFF5AFD23}">
      <formula1>"確認済,助言・勧告あり"</formula1>
    </dataValidation>
    <dataValidation type="list" allowBlank="1" showInputMessage="1" showErrorMessage="1" sqref="O36:O45 O116:O125 O52:O61 O68:O77 O84:O93 O100:O109 O132:O141" xr:uid="{B064CC2E-D231-43D6-90F2-763DC5607E4E}">
      <formula1>"確認済,確認不能"</formula1>
    </dataValidation>
  </dataValidations>
  <printOptions horizontalCentered="1"/>
  <pageMargins left="0.31496062992125984" right="0.31496062992125984" top="0.55118110236220474" bottom="0.15748031496062992" header="0.31496062992125984" footer="0.31496062992125984"/>
  <pageSetup paperSize="8" scale="45" fitToHeight="0" orientation="portrait" r:id="rId1"/>
  <headerFooter>
    <oddFooter>&amp;R&amp;P/&amp;N</oddFooter>
  </headerFooter>
  <rowBreaks count="3" manualBreakCount="3">
    <brk id="46" max="16383" man="1"/>
    <brk id="78" max="16383" man="1"/>
    <brk id="11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65C6D-3F4B-4CCE-803F-B4F1A7A068FF}">
  <sheetPr codeName="Sheet6">
    <tabColor rgb="FF92D050"/>
    <pageSetUpPr fitToPage="1"/>
  </sheetPr>
  <dimension ref="C1:R134"/>
  <sheetViews>
    <sheetView showGridLines="0" tabSelected="1" view="pageBreakPreview" topLeftCell="F4" zoomScale="50" zoomScaleNormal="71" zoomScaleSheetLayoutView="50" zoomScalePageLayoutView="71" workbookViewId="0">
      <selection activeCell="D5" sqref="D5:H6"/>
    </sheetView>
  </sheetViews>
  <sheetFormatPr defaultColWidth="8.875" defaultRowHeight="18.75"/>
  <cols>
    <col min="1" max="1" customWidth="true" style="50" width="2.0"/>
    <col min="2" max="2" customWidth="true" style="50" width="2.125"/>
    <col min="3" max="3" customWidth="true" style="54" width="23.625"/>
    <col min="4" max="5" customWidth="true" style="54" width="31.0"/>
    <col min="6" max="6" customWidth="true" style="50" width="16.0"/>
    <col min="7" max="7" customWidth="true" style="50" width="10.125"/>
    <col min="8" max="8" customWidth="true" style="50" width="15.5"/>
    <col min="9" max="9" customWidth="true" style="50" width="10.125"/>
    <col min="10" max="10" customWidth="true" style="50" width="15.5"/>
    <col min="11" max="11" customWidth="true" style="78" width="21.625"/>
    <col min="12" max="12" customWidth="true" style="78" width="27.625"/>
    <col min="13" max="13" customWidth="true" style="78" width="33.375"/>
    <col min="14" max="16" customWidth="true" style="78" width="12.375"/>
    <col min="17" max="17" customWidth="true" style="78" width="31.875"/>
    <col min="18" max="18" customWidth="true" style="50" width="3.375"/>
    <col min="19" max="19" customWidth="true" style="50" width="3.25"/>
    <col min="20" max="16384" style="50" width="8.875"/>
  </cols>
  <sheetData>
    <row r="1" spans="3:18" ht="49.5" customHeight="1">
      <c r="C1" s="48"/>
      <c r="D1" s="48"/>
      <c r="E1" s="48"/>
      <c r="F1" s="520" t="s">
        <v>101</v>
      </c>
      <c r="G1" s="520"/>
      <c r="H1" s="520"/>
      <c r="I1" s="520"/>
      <c r="J1" s="520"/>
      <c r="K1" s="520"/>
      <c r="L1" s="520"/>
      <c r="M1" s="48"/>
      <c r="N1" s="48"/>
      <c r="O1" s="48"/>
      <c r="P1" s="48"/>
      <c r="Q1" s="49" t="s">
        <v>242</v>
      </c>
      <c r="R1" s="48"/>
    </row>
    <row r="2" spans="3:18" s="54" customFormat="1" ht="31.5" customHeight="1">
      <c r="C2" s="51" t="s">
        <v>72</v>
      </c>
      <c r="D2" s="52"/>
      <c r="E2" s="53"/>
      <c r="F2" s="53"/>
      <c r="G2" s="53"/>
      <c r="H2" s="53"/>
      <c r="I2" s="53"/>
      <c r="J2" s="53"/>
      <c r="K2" s="53"/>
      <c r="L2" s="53"/>
      <c r="M2" s="53"/>
      <c r="N2" s="53"/>
      <c r="O2" s="53"/>
      <c r="P2" s="53"/>
      <c r="R2" s="53"/>
    </row>
    <row r="3" spans="3:18" ht="48.75" customHeight="1">
      <c r="C3" s="521" t="s">
        <v>91</v>
      </c>
      <c r="D3" s="522"/>
      <c r="E3" s="522"/>
      <c r="F3" s="522"/>
      <c r="G3" s="522"/>
      <c r="H3" s="522"/>
      <c r="I3" s="522"/>
      <c r="J3" s="522"/>
      <c r="K3" s="522"/>
      <c r="L3" s="522"/>
      <c r="M3" s="522"/>
      <c r="N3" s="522"/>
      <c r="O3" s="522"/>
      <c r="P3" s="522"/>
      <c r="Q3" s="522"/>
      <c r="R3" s="55"/>
    </row>
    <row r="4" spans="3:18" ht="24.75" customHeight="1">
      <c r="C4" s="522"/>
      <c r="D4" s="522"/>
      <c r="E4" s="522"/>
      <c r="F4" s="522"/>
      <c r="G4" s="522"/>
      <c r="H4" s="522"/>
      <c r="I4" s="522"/>
      <c r="J4" s="522"/>
      <c r="K4" s="522"/>
      <c r="L4" s="522"/>
      <c r="M4" s="522"/>
      <c r="N4" s="522"/>
      <c r="O4" s="522"/>
      <c r="P4" s="522"/>
      <c r="Q4" s="522"/>
    </row>
    <row r="5" spans="3:18" ht="35.25" customHeight="1">
      <c r="C5" s="532" t="s">
        <v>138</v>
      </c>
      <c r="D5" s="531" t="str">
        <f>IF(様式A!B10="","",様式A!B10)</f>
        <v/>
      </c>
      <c r="E5" s="285"/>
      <c r="F5" s="285"/>
      <c r="G5" s="285"/>
      <c r="H5" s="285"/>
      <c r="K5" s="53"/>
      <c r="L5" s="53"/>
      <c r="M5" s="584" t="s">
        <v>61</v>
      </c>
      <c r="N5" s="585"/>
      <c r="O5" s="525"/>
      <c r="P5" s="526"/>
      <c r="Q5" s="527"/>
    </row>
    <row r="6" spans="3:18" ht="35.25" customHeight="1">
      <c r="C6" s="285"/>
      <c r="D6" s="454"/>
      <c r="E6" s="454"/>
      <c r="F6" s="454"/>
      <c r="G6" s="454"/>
      <c r="H6" s="454"/>
      <c r="K6" s="57"/>
      <c r="L6" s="58"/>
      <c r="M6" s="584" t="s">
        <v>73</v>
      </c>
      <c r="N6" s="585"/>
      <c r="O6" s="586"/>
      <c r="P6" s="587"/>
      <c r="Q6" s="588"/>
    </row>
    <row r="7" spans="3:18" ht="50.25" customHeight="1">
      <c r="C7" s="50"/>
      <c r="D7" s="50"/>
      <c r="E7" s="50"/>
      <c r="G7" s="59"/>
      <c r="H7" s="59"/>
      <c r="K7" s="57"/>
      <c r="L7" s="58"/>
      <c r="M7" s="591" t="s">
        <v>74</v>
      </c>
      <c r="N7" s="585"/>
      <c r="O7" s="586"/>
      <c r="P7" s="587"/>
      <c r="Q7" s="588"/>
    </row>
    <row r="8" spans="3:18" ht="36.75" customHeight="1">
      <c r="C8" s="56" t="s">
        <v>75</v>
      </c>
      <c r="G8" s="59"/>
      <c r="H8" s="59"/>
      <c r="K8" s="57"/>
      <c r="L8" s="57"/>
      <c r="M8" s="62"/>
      <c r="N8" s="570" t="s">
        <v>102</v>
      </c>
      <c r="O8" s="571"/>
      <c r="P8" s="571"/>
      <c r="Q8" s="571"/>
    </row>
    <row r="9" spans="3:18" ht="36.75" customHeight="1">
      <c r="C9" s="60" t="s">
        <v>76</v>
      </c>
      <c r="D9" s="592" t="str">
        <f>IF(様式C_研究分担医師等!M6="","",様式C_研究分担医師等!M6)</f>
        <v/>
      </c>
      <c r="E9" s="593"/>
      <c r="G9" s="62" t="s">
        <v>79</v>
      </c>
      <c r="H9" s="62"/>
      <c r="K9" s="57"/>
      <c r="L9" s="57"/>
      <c r="M9" s="55" t="s">
        <v>80</v>
      </c>
      <c r="N9" s="572"/>
      <c r="O9" s="572"/>
      <c r="P9" s="572"/>
      <c r="Q9" s="572"/>
    </row>
    <row r="10" spans="3:18" ht="42" customHeight="1">
      <c r="C10" s="60" t="s">
        <v>77</v>
      </c>
      <c r="D10" s="594" t="str">
        <f>IF(様式C_研究分担医師等!M7="","",様式C_研究分担医師等!M7)</f>
        <v/>
      </c>
      <c r="E10" s="593"/>
      <c r="F10"/>
      <c r="G10" s="560" t="str">
        <f>IF(様式C_研究分担医師等!K10="","",様式C_研究分担医師等!K10)</f>
        <v/>
      </c>
      <c r="H10" s="561"/>
      <c r="I10" s="562"/>
      <c r="J10" s="562"/>
      <c r="K10" s="562"/>
      <c r="L10" s="563"/>
      <c r="M10" s="573"/>
      <c r="N10" s="574"/>
      <c r="O10" s="574"/>
      <c r="P10" s="574"/>
      <c r="Q10" s="575"/>
    </row>
    <row r="11" spans="3:18" ht="34.5" customHeight="1">
      <c r="C11" s="60" t="s">
        <v>78</v>
      </c>
      <c r="D11" s="592" t="str">
        <f>IF(様式C_研究分担医師等!M8="","",様式C_研究分担医師等!M8)</f>
        <v/>
      </c>
      <c r="E11" s="593"/>
      <c r="F11"/>
      <c r="G11" s="564"/>
      <c r="H11" s="565"/>
      <c r="I11" s="565"/>
      <c r="J11" s="565"/>
      <c r="K11" s="565"/>
      <c r="L11" s="566"/>
      <c r="M11" s="576"/>
      <c r="N11" s="577"/>
      <c r="O11" s="577"/>
      <c r="P11" s="577"/>
      <c r="Q11" s="578"/>
    </row>
    <row r="12" spans="3:18" ht="31.5" customHeight="1">
      <c r="C12" s="63"/>
      <c r="D12" s="63"/>
      <c r="E12" s="64"/>
      <c r="F12"/>
      <c r="G12" s="567"/>
      <c r="H12" s="568"/>
      <c r="I12" s="568"/>
      <c r="J12" s="568"/>
      <c r="K12" s="568"/>
      <c r="L12" s="569"/>
      <c r="M12" s="579"/>
      <c r="N12" s="580"/>
      <c r="O12" s="580"/>
      <c r="P12" s="580"/>
      <c r="Q12" s="581"/>
      <c r="R12" s="67"/>
    </row>
    <row r="13" spans="3:18" ht="25.5" customHeight="1">
      <c r="C13" s="97"/>
      <c r="D13" s="97"/>
      <c r="E13" s="97"/>
      <c r="F13" s="69"/>
      <c r="G13" s="589"/>
      <c r="H13" s="589"/>
      <c r="I13" s="590"/>
      <c r="J13" s="137"/>
      <c r="K13" s="96"/>
      <c r="L13" s="96"/>
      <c r="M13" s="57"/>
      <c r="N13" s="62"/>
      <c r="O13" s="61"/>
      <c r="P13" s="61"/>
      <c r="Q13" s="61"/>
    </row>
    <row r="14" spans="3:18" ht="27.75" customHeight="1">
      <c r="C14" s="73" t="s">
        <v>94</v>
      </c>
      <c r="D14" s="74"/>
      <c r="E14" s="75"/>
      <c r="F14" s="76"/>
      <c r="G14" s="76"/>
      <c r="H14" s="76"/>
      <c r="I14" s="76"/>
      <c r="J14" s="76"/>
      <c r="K14" s="76"/>
      <c r="L14" s="65"/>
      <c r="M14" s="65"/>
      <c r="N14" s="65"/>
      <c r="O14" s="65"/>
      <c r="P14" s="65"/>
      <c r="Q14" s="65"/>
      <c r="R14" s="77"/>
    </row>
    <row r="15" spans="3:18" ht="29.25" customHeight="1">
      <c r="C15" s="371" t="s">
        <v>178</v>
      </c>
      <c r="D15" s="372"/>
      <c r="E15" s="373"/>
      <c r="F15" s="91" t="s">
        <v>55</v>
      </c>
      <c r="G15" s="551" t="str">
        <f>IF(様式C_研究分担医師等!G12="","",様式C_研究分担医師等!G12)</f>
        <v/>
      </c>
      <c r="H15" s="552"/>
      <c r="I15" s="552"/>
      <c r="J15" s="552"/>
      <c r="K15" s="300"/>
      <c r="L15" s="583" t="str">
        <f>IF(様式C_研究分担医師等!J12="","",様式C_研究分担医師等!J12)</f>
        <v/>
      </c>
      <c r="M15" s="346"/>
      <c r="N15" s="346"/>
      <c r="O15" s="346"/>
      <c r="P15" s="346"/>
      <c r="Q15" s="300"/>
    </row>
    <row r="16" spans="3:18" ht="29.25" customHeight="1">
      <c r="C16" s="374"/>
      <c r="D16" s="375"/>
      <c r="E16" s="376"/>
      <c r="F16" s="92" t="s">
        <v>58</v>
      </c>
      <c r="G16" s="551" t="str">
        <f>IF(様式C_研究分担医師等!G13="","",様式C_研究分担医師等!G13)</f>
        <v/>
      </c>
      <c r="H16" s="552"/>
      <c r="I16" s="552"/>
      <c r="J16" s="552"/>
      <c r="K16" s="300"/>
      <c r="L16" s="583" t="str">
        <f>IF(様式C_研究分担医師等!J13="","",様式C_研究分担医師等!J13)</f>
        <v/>
      </c>
      <c r="M16" s="346"/>
      <c r="N16" s="346"/>
      <c r="O16" s="346"/>
      <c r="P16" s="346"/>
      <c r="Q16" s="300"/>
    </row>
    <row r="17" spans="3:18" ht="29.25" customHeight="1">
      <c r="C17" s="374"/>
      <c r="D17" s="375"/>
      <c r="E17" s="376"/>
      <c r="F17" s="92" t="s">
        <v>57</v>
      </c>
      <c r="G17" s="551" t="str">
        <f>IF(様式C_研究分担医師等!G14="","",様式C_研究分担医師等!G14)</f>
        <v/>
      </c>
      <c r="H17" s="552"/>
      <c r="I17" s="552"/>
      <c r="J17" s="552"/>
      <c r="K17" s="300"/>
      <c r="L17" s="583" t="str">
        <f>IF(様式C_研究分担医師等!J14="","",様式C_研究分担医師等!J14)</f>
        <v/>
      </c>
      <c r="M17" s="346"/>
      <c r="N17" s="346"/>
      <c r="O17" s="346"/>
      <c r="P17" s="346"/>
      <c r="Q17" s="300"/>
    </row>
    <row r="18" spans="3:18" ht="29.25" customHeight="1">
      <c r="C18" s="374"/>
      <c r="D18" s="375"/>
      <c r="E18" s="376"/>
      <c r="F18" s="92" t="s">
        <v>56</v>
      </c>
      <c r="G18" s="551" t="str">
        <f>IF(様式C_研究分担医師等!G15="","",様式C_研究分担医師等!G15)</f>
        <v/>
      </c>
      <c r="H18" s="552"/>
      <c r="I18" s="552"/>
      <c r="J18" s="552"/>
      <c r="K18" s="300"/>
      <c r="L18" s="583" t="str">
        <f>IF(様式C_研究分担医師等!J15="","",様式C_研究分担医師等!J15)</f>
        <v/>
      </c>
      <c r="M18" s="346"/>
      <c r="N18" s="346"/>
      <c r="O18" s="346"/>
      <c r="P18" s="346"/>
      <c r="Q18" s="300"/>
    </row>
    <row r="19" spans="3:18" ht="29.25" customHeight="1">
      <c r="C19" s="374"/>
      <c r="D19" s="375"/>
      <c r="E19" s="376"/>
      <c r="F19" s="92" t="s">
        <v>65</v>
      </c>
      <c r="G19" s="551" t="str">
        <f>IF(様式C_研究分担医師等!G16="","",様式C_研究分担医師等!G16)</f>
        <v/>
      </c>
      <c r="H19" s="552"/>
      <c r="I19" s="552"/>
      <c r="J19" s="552"/>
      <c r="K19" s="300"/>
      <c r="L19" s="583" t="str">
        <f>IF(様式C_研究分担医師等!J16="","",様式C_研究分担医師等!J16)</f>
        <v/>
      </c>
      <c r="M19" s="346"/>
      <c r="N19" s="346"/>
      <c r="O19" s="346"/>
      <c r="P19" s="346"/>
      <c r="Q19" s="300"/>
    </row>
    <row r="20" spans="3:18" ht="29.25" customHeight="1">
      <c r="C20" s="374"/>
      <c r="D20" s="375"/>
      <c r="E20" s="376"/>
      <c r="F20" s="91" t="s">
        <v>66</v>
      </c>
      <c r="G20" s="551" t="str">
        <f>IF(様式C_研究分担医師等!G17="","",様式C_研究分担医師等!G17)</f>
        <v/>
      </c>
      <c r="H20" s="552"/>
      <c r="I20" s="552"/>
      <c r="J20" s="552"/>
      <c r="K20" s="300"/>
      <c r="L20" s="583" t="str">
        <f>IF(様式C_研究分担医師等!J17="","",様式C_研究分担医師等!J17)</f>
        <v/>
      </c>
      <c r="M20" s="346"/>
      <c r="N20" s="346"/>
      <c r="O20" s="346"/>
      <c r="P20" s="346"/>
      <c r="Q20" s="300"/>
    </row>
    <row r="21" spans="3:18" ht="29.25" customHeight="1">
      <c r="C21" s="377"/>
      <c r="D21" s="378"/>
      <c r="E21" s="379"/>
      <c r="F21" s="92" t="s">
        <v>67</v>
      </c>
      <c r="G21" s="551" t="str">
        <f>IF(様式C_研究分担医師等!G18="","",様式C_研究分担医師等!G18)</f>
        <v/>
      </c>
      <c r="H21" s="552"/>
      <c r="I21" s="552"/>
      <c r="J21" s="552"/>
      <c r="K21" s="300"/>
      <c r="L21" s="583" t="str">
        <f>IF(様式C_研究分担医師等!J18="","",様式C_研究分担医師等!J18)</f>
        <v/>
      </c>
      <c r="M21" s="346"/>
      <c r="N21" s="346"/>
      <c r="O21" s="346"/>
      <c r="P21" s="346"/>
      <c r="Q21" s="300"/>
    </row>
    <row r="22" spans="3:18" ht="12.75" customHeight="1">
      <c r="C22" s="14"/>
      <c r="D22" s="14"/>
      <c r="E22" s="14"/>
      <c r="F22" s="65"/>
      <c r="G22" s="65"/>
      <c r="H22" s="65"/>
      <c r="I22" s="65"/>
      <c r="J22" s="65"/>
      <c r="K22" s="65"/>
      <c r="L22" s="65"/>
      <c r="M22" s="65"/>
      <c r="N22" s="65"/>
      <c r="O22" s="65"/>
      <c r="P22" s="65"/>
      <c r="Q22" s="65"/>
      <c r="R22" s="65"/>
    </row>
    <row r="23" spans="3:18" ht="44.25" customHeight="1">
      <c r="C23" s="554" t="s">
        <v>68</v>
      </c>
      <c r="D23" s="554"/>
      <c r="E23" s="555"/>
      <c r="F23" s="76"/>
      <c r="I23" s="78"/>
      <c r="J23" s="78"/>
      <c r="P23" s="50"/>
      <c r="Q23" s="50"/>
    </row>
    <row r="24" spans="3:18" ht="31.5" customHeight="1">
      <c r="E24" s="79" t="s">
        <v>69</v>
      </c>
      <c r="F24" s="80" t="s">
        <v>85</v>
      </c>
      <c r="G24" s="556" t="str">
        <f>IF(G15="","",G15)</f>
        <v/>
      </c>
      <c r="H24" s="557"/>
      <c r="I24" s="558"/>
      <c r="J24" s="558"/>
      <c r="K24" s="558"/>
      <c r="L24" s="558"/>
      <c r="M24" s="558"/>
      <c r="N24" s="558"/>
      <c r="O24" s="558"/>
      <c r="P24" s="558"/>
      <c r="Q24" s="559"/>
    </row>
    <row r="25" spans="3:18" ht="20.100000000000001" customHeight="1">
      <c r="E25" s="81"/>
      <c r="F25" s="78"/>
      <c r="I25" s="78"/>
      <c r="J25" s="78"/>
      <c r="P25" s="50"/>
      <c r="Q25" s="50"/>
    </row>
    <row r="26" spans="3:18" ht="21" customHeight="1">
      <c r="C26" s="490" t="s">
        <v>54</v>
      </c>
      <c r="D26" s="491"/>
      <c r="E26" s="491"/>
      <c r="F26" s="492"/>
      <c r="G26" s="513" t="s">
        <v>53</v>
      </c>
      <c r="H26" s="302"/>
      <c r="I26" s="513" t="s">
        <v>70</v>
      </c>
      <c r="J26" s="302"/>
      <c r="K26" s="499" t="s">
        <v>86</v>
      </c>
      <c r="L26" s="491"/>
      <c r="M26" s="491"/>
      <c r="N26" s="492"/>
      <c r="O26" s="508" t="s">
        <v>87</v>
      </c>
      <c r="P26" s="508" t="s">
        <v>88</v>
      </c>
      <c r="Q26" s="508" t="s">
        <v>89</v>
      </c>
    </row>
    <row r="27" spans="3:18" ht="21" customHeight="1">
      <c r="C27" s="493"/>
      <c r="D27" s="494"/>
      <c r="E27" s="494"/>
      <c r="F27" s="495"/>
      <c r="G27" s="510" t="s">
        <v>23</v>
      </c>
      <c r="H27" s="508" t="s">
        <v>150</v>
      </c>
      <c r="I27" s="510" t="s">
        <v>23</v>
      </c>
      <c r="J27" s="508" t="s">
        <v>150</v>
      </c>
      <c r="K27" s="493"/>
      <c r="L27" s="494"/>
      <c r="M27" s="494"/>
      <c r="N27" s="495"/>
      <c r="O27" s="509"/>
      <c r="P27" s="511"/>
      <c r="Q27" s="511"/>
    </row>
    <row r="28" spans="3:18" ht="36.75" customHeight="1">
      <c r="C28" s="496"/>
      <c r="D28" s="497"/>
      <c r="E28" s="497"/>
      <c r="F28" s="498"/>
      <c r="G28" s="513"/>
      <c r="H28" s="316"/>
      <c r="I28" s="513"/>
      <c r="J28" s="316"/>
      <c r="K28" s="496"/>
      <c r="L28" s="497"/>
      <c r="M28" s="497"/>
      <c r="N28" s="498"/>
      <c r="O28" s="510"/>
      <c r="P28" s="512"/>
      <c r="Q28" s="512"/>
    </row>
    <row r="29" spans="3:18" ht="67.5" customHeight="1">
      <c r="C29" s="380" t="s">
        <v>142</v>
      </c>
      <c r="D29" s="346"/>
      <c r="E29" s="300"/>
      <c r="F29" s="45" t="s">
        <v>52</v>
      </c>
      <c r="G29" s="256" t="str">
        <f>IF(様式C_研究分担医師等!G26="","",様式C_研究分担医師等!G26)</f>
        <v/>
      </c>
      <c r="H29" s="256"/>
      <c r="I29" s="256" t="str">
        <f>IF(様式C_研究分担医師等!J26="","",様式C_研究分担医師等!J26)</f>
        <v/>
      </c>
      <c r="J29" s="257"/>
      <c r="K29" s="514" t="str">
        <f>IF(様式C_研究分担医師等!M26="","",様式C_研究分担医師等!M26)</f>
        <v/>
      </c>
      <c r="L29" s="515" t="e">
        <f>IF(#REF!="","",#REF!)</f>
        <v>#REF!</v>
      </c>
      <c r="M29" s="582" t="e">
        <f>IF(#REF!="","",#REF!)</f>
        <v>#REF!</v>
      </c>
      <c r="N29" s="138" t="str">
        <f>IF(様式C_研究分担医師等!N26="","",様式C_研究分担医師等!N26)</f>
        <v/>
      </c>
      <c r="O29" s="86"/>
      <c r="P29" s="86"/>
      <c r="Q29" s="82"/>
    </row>
    <row r="30" spans="3:18" ht="98.1" customHeight="1">
      <c r="C30" s="467" t="s">
        <v>143</v>
      </c>
      <c r="D30" s="468"/>
      <c r="E30" s="469"/>
      <c r="F30" s="98" t="s">
        <v>52</v>
      </c>
      <c r="G30" s="258" t="str">
        <f>IF(様式C_研究分担医師等!G27="","",様式C_研究分担医師等!G27)</f>
        <v/>
      </c>
      <c r="H30" s="148" t="str">
        <f>IF(様式C_研究分担医師等!I28="有","給与あり",IF(様式C_研究分担医師等!I28="無","給与なし","-"))</f>
        <v>-</v>
      </c>
      <c r="I30" s="258" t="str">
        <f>IF(様式C_研究分担医師等!J27="","",様式C_研究分担医師等!J27)</f>
        <v/>
      </c>
      <c r="J30" s="180" t="str">
        <f>IF(様式C_研究分担医師等!L28="有","給与あり",IF(様式C_研究分担医師等!L28="無","給与なし","-"))</f>
        <v>-</v>
      </c>
      <c r="K30" s="473" t="str">
        <f>IF(様式C_研究分担医師等!M27="","",様式C_研究分担医師等!M27)</f>
        <v/>
      </c>
      <c r="L30" s="474" t="e">
        <f>IF(#REF!="","",#REF!)</f>
        <v>#REF!</v>
      </c>
      <c r="M30" s="300" t="e">
        <f>IF(#REF!="","",#REF!)</f>
        <v>#REF!</v>
      </c>
      <c r="N30" s="139" t="str">
        <f>IF(様式C_研究分担医師等!N27="","",様式C_研究分担医師等!N27)</f>
        <v/>
      </c>
      <c r="O30" s="86"/>
      <c r="P30" s="150"/>
      <c r="Q30" s="84"/>
    </row>
    <row r="31" spans="3:18" ht="98.1" customHeight="1">
      <c r="C31" s="467" t="s">
        <v>139</v>
      </c>
      <c r="D31" s="468"/>
      <c r="E31" s="469"/>
      <c r="F31" s="98" t="s">
        <v>52</v>
      </c>
      <c r="G31" s="258" t="str">
        <f>IF(様式C_研究分担医師等!G29="","",様式C_研究分担医師等!G29)</f>
        <v/>
      </c>
      <c r="H31" s="148" t="str">
        <f>IF(G31="いいえ","-",IF(様式C_研究分担医師等!I30&gt;=2500000,"250万円以上の利益あり","-"))</f>
        <v>-</v>
      </c>
      <c r="I31" s="258" t="str">
        <f>IF(様式C_研究分担医師等!J29="","",様式C_研究分担医師等!J29)</f>
        <v/>
      </c>
      <c r="J31" s="180" t="str">
        <f>IF(I31="いいえ","-",IF(様式C_研究分担医師等!L30&gt;=2500000,"250万円以上の利益あり","-"))</f>
        <v>-</v>
      </c>
      <c r="K31" s="473" t="str">
        <f>IF(様式C_研究分担医師等!M29="","",様式C_研究分担医師等!M29)</f>
        <v/>
      </c>
      <c r="L31" s="474" t="e">
        <f>IF(#REF!="","",#REF!)</f>
        <v>#REF!</v>
      </c>
      <c r="M31" s="300" t="e">
        <f>IF(#REF!="","",#REF!)</f>
        <v>#REF!</v>
      </c>
      <c r="N31" s="139" t="str">
        <f>IF(様式C_研究分担医師等!N29="","",様式C_研究分担医師等!N29)</f>
        <v/>
      </c>
      <c r="O31" s="86"/>
      <c r="P31" s="150"/>
      <c r="Q31" s="84"/>
    </row>
    <row r="32" spans="3:18" ht="98.1" customHeight="1">
      <c r="C32" s="517"/>
      <c r="D32" s="518"/>
      <c r="E32" s="519"/>
      <c r="F32" s="99" t="s">
        <v>51</v>
      </c>
      <c r="G32" s="258" t="str">
        <f>IF(様式C_研究分担医師等!G31="","",様式C_研究分担医師等!G31)</f>
        <v/>
      </c>
      <c r="H32" s="148" t="str">
        <f>IF(G32="いいえ","-",IF(様式C_研究分担医師等!I32&gt;=2500000,"250万円以上の利益あり","-"))</f>
        <v>-</v>
      </c>
      <c r="I32" s="259" t="str">
        <f>IF(様式C_研究分担医師等!J31="","",様式C_研究分担医師等!J31)</f>
        <v/>
      </c>
      <c r="J32" s="260" t="str">
        <f>IF(I32="いいえ","-",IF(様式C_研究分担医師等!L32&gt;=2500000,"250万円以上の利益あり","-"))</f>
        <v>-</v>
      </c>
      <c r="K32" s="473" t="str">
        <f>IF(様式C_研究分担医師等!M31="","",様式C_研究分担医師等!M31)</f>
        <v/>
      </c>
      <c r="L32" s="474" t="e">
        <f>IF(#REF!="","",#REF!)</f>
        <v>#REF!</v>
      </c>
      <c r="M32" s="300" t="e">
        <f>IF(#REF!="","",#REF!)</f>
        <v>#REF!</v>
      </c>
      <c r="N32" s="139" t="str">
        <f>IF(様式C_研究分担医師等!N31="","",様式C_研究分担医師等!N31)</f>
        <v/>
      </c>
      <c r="O32" s="86"/>
      <c r="P32" s="150"/>
      <c r="Q32" s="84"/>
    </row>
    <row r="33" spans="3:17" ht="98.1" customHeight="1">
      <c r="C33" s="475" t="s">
        <v>144</v>
      </c>
      <c r="D33" s="476"/>
      <c r="E33" s="477"/>
      <c r="F33" s="98" t="s">
        <v>52</v>
      </c>
      <c r="G33" s="258" t="str">
        <f>IF(様式C_研究分担医師等!G33="","",様式C_研究分担医師等!G33)</f>
        <v/>
      </c>
      <c r="H33" s="256"/>
      <c r="I33" s="256" t="str">
        <f>IF(様式C_研究分担医師等!J33="","",様式C_研究分担医師等!J33)</f>
        <v/>
      </c>
      <c r="J33" s="257"/>
      <c r="K33" s="473" t="str">
        <f>IF(様式C_研究分担医師等!M33="","",様式C_研究分担医師等!M33)</f>
        <v/>
      </c>
      <c r="L33" s="474" t="e">
        <f>IF(#REF!="","",#REF!)</f>
        <v>#REF!</v>
      </c>
      <c r="M33" s="300" t="e">
        <f>IF(#REF!="","",#REF!)</f>
        <v>#REF!</v>
      </c>
      <c r="N33" s="139" t="str">
        <f>IF(様式C_研究分担医師等!N33="","",様式C_研究分担医師等!N33)</f>
        <v/>
      </c>
      <c r="O33" s="86"/>
      <c r="P33" s="86"/>
      <c r="Q33" s="86"/>
    </row>
    <row r="34" spans="3:17" ht="98.1" customHeight="1">
      <c r="C34" s="478"/>
      <c r="D34" s="479"/>
      <c r="E34" s="480"/>
      <c r="F34" s="99" t="s">
        <v>51</v>
      </c>
      <c r="G34" s="258" t="str">
        <f>IF(様式C_研究分担医師等!G34="","",様式C_研究分担医師等!G34)</f>
        <v/>
      </c>
      <c r="H34" s="256"/>
      <c r="I34" s="256" t="str">
        <f>IF(様式C_研究分担医師等!J34="","",様式C_研究分担医師等!J34)</f>
        <v/>
      </c>
      <c r="J34" s="257"/>
      <c r="K34" s="473" t="str">
        <f>IF(様式C_研究分担医師等!M34="","",様式C_研究分担医師等!M34)</f>
        <v/>
      </c>
      <c r="L34" s="346"/>
      <c r="M34" s="300"/>
      <c r="N34" s="139" t="str">
        <f>IF(様式C_研究分担医師等!N34="","",様式C_研究分担医師等!N34)</f>
        <v/>
      </c>
      <c r="O34" s="86"/>
      <c r="P34" s="86"/>
      <c r="Q34" s="86"/>
    </row>
    <row r="35" spans="3:17" ht="98.1" customHeight="1">
      <c r="C35" s="467" t="s">
        <v>145</v>
      </c>
      <c r="D35" s="468"/>
      <c r="E35" s="481"/>
      <c r="F35" s="98" t="s">
        <v>52</v>
      </c>
      <c r="G35" s="258" t="str">
        <f>IF(様式C_研究分担医師等!G35="","",様式C_研究分担医師等!G35)</f>
        <v/>
      </c>
      <c r="H35" s="177" t="str">
        <f>IF(G35="いいえ","-",IF(様式C_研究分担医師等!I35="はい","株式保有","株式保有なし"))</f>
        <v>株式保有なし</v>
      </c>
      <c r="I35" s="256" t="str">
        <f>IF(様式C_研究分担医師等!J35="","",様式C_研究分担医師等!J35)</f>
        <v/>
      </c>
      <c r="J35" s="178" t="str">
        <f>IF(I35="いいえ","-",IF(様式C_研究分担医師等!L35="はい","株式保有","株式保有なし"))</f>
        <v>株式保有なし</v>
      </c>
      <c r="K35" s="473" t="str">
        <f>IF(様式C_研究分担医師等!M35="","",様式C_研究分担医師等!M35)</f>
        <v/>
      </c>
      <c r="L35" s="474" t="e">
        <f>IF(#REF!="","",#REF!)</f>
        <v>#REF!</v>
      </c>
      <c r="M35" s="300" t="e">
        <f>IF(#REF!="","",#REF!)</f>
        <v>#REF!</v>
      </c>
      <c r="N35" s="139" t="str">
        <f>IF(様式C_研究分担医師等!N35="","",様式C_研究分担医師等!N35)</f>
        <v/>
      </c>
      <c r="O35" s="86"/>
      <c r="P35" s="86"/>
      <c r="Q35" s="86"/>
    </row>
    <row r="36" spans="3:17" ht="98.1" customHeight="1">
      <c r="C36" s="482"/>
      <c r="D36" s="483"/>
      <c r="E36" s="484"/>
      <c r="F36" s="99" t="s">
        <v>51</v>
      </c>
      <c r="G36" s="258" t="str">
        <f>IF(様式C_研究分担医師等!G37="","",様式C_研究分担医師等!G37)</f>
        <v/>
      </c>
      <c r="H36" s="177" t="str">
        <f>IF(G36="いいえ","-",IF(様式C_研究分担医師等!I37="はい","株式保有","株式保有なし"))</f>
        <v>株式保有なし</v>
      </c>
      <c r="I36" s="256" t="str">
        <f>IF(様式C_研究分担医師等!J37="","",様式C_研究分担医師等!J37)</f>
        <v/>
      </c>
      <c r="J36" s="178" t="str">
        <f>IF(I36="いいえ","-",IF(様式C_研究分担医師等!L37="はい","株式保有","株式保有なし"))</f>
        <v>株式保有なし</v>
      </c>
      <c r="K36" s="473" t="str">
        <f>IF(様式C_研究分担医師等!M37="","",様式C_研究分担医師等!M37)</f>
        <v/>
      </c>
      <c r="L36" s="474" t="e">
        <f>IF(#REF!="","",#REF!)</f>
        <v>#REF!</v>
      </c>
      <c r="M36" s="300" t="e">
        <f>IF(#REF!="","",#REF!)</f>
        <v>#REF!</v>
      </c>
      <c r="N36" s="139" t="str">
        <f>IF(様式C_研究分担医師等!N37="","",様式C_研究分担医師等!N37)</f>
        <v/>
      </c>
      <c r="O36" s="86"/>
      <c r="P36" s="86"/>
      <c r="Q36" s="86"/>
    </row>
    <row r="37" spans="3:17" ht="98.1" customHeight="1">
      <c r="C37" s="467" t="s">
        <v>140</v>
      </c>
      <c r="D37" s="468"/>
      <c r="E37" s="469"/>
      <c r="F37" s="87" t="s">
        <v>52</v>
      </c>
      <c r="G37" s="258" t="str">
        <f>IF(様式C_研究分担医師等!G39="","",様式C_研究分担医師等!G39)</f>
        <v/>
      </c>
      <c r="H37" s="148" t="str">
        <f>IF(G37="いいえ","-",IF(様式C_研究分担医師等!I39="はい","知的財産への関与有り","知的財産への関与なし"))</f>
        <v>知的財産への関与なし</v>
      </c>
      <c r="I37" s="148" t="str">
        <f>IF(様式C_研究分担医師等!J39="","",様式C_研究分担医師等!J39)</f>
        <v/>
      </c>
      <c r="J37" s="180" t="str">
        <f>IF(I37="いいえ","-",IF(様式C_研究分担医師等!L39="はい","知的財産への関与有り","知的財産への関与なし"))</f>
        <v>知的財産への関与なし</v>
      </c>
      <c r="K37" s="473" t="str">
        <f>IF(様式C_研究分担医師等!M39="","",様式C_研究分担医師等!M39)</f>
        <v/>
      </c>
      <c r="L37" s="474" t="e">
        <f>IF(#REF!="","",#REF!)</f>
        <v>#REF!</v>
      </c>
      <c r="M37" s="300" t="e">
        <f>IF(#REF!="","",#REF!)</f>
        <v>#REF!</v>
      </c>
      <c r="N37" s="139" t="str">
        <f>IF(様式C_研究分担医師等!N39="","",様式C_研究分担医師等!N39)</f>
        <v/>
      </c>
      <c r="O37" s="86"/>
      <c r="P37" s="86"/>
      <c r="Q37" s="86"/>
    </row>
    <row r="38" spans="3:17" ht="98.1" customHeight="1">
      <c r="C38" s="470"/>
      <c r="D38" s="471"/>
      <c r="E38" s="472"/>
      <c r="F38" s="99" t="s">
        <v>51</v>
      </c>
      <c r="G38" s="258" t="str">
        <f>IF(様式C_研究分担医師等!G41="","",様式C_研究分担医師等!G41)</f>
        <v/>
      </c>
      <c r="H38" s="148" t="str">
        <f>IF(G38="いいえ","-",IF(様式C_研究分担医師等!I41="はい","知的財産への関与有り","知的財産への関与なし"))</f>
        <v>知的財産への関与なし</v>
      </c>
      <c r="I38" s="148" t="str">
        <f>IF(様式C_研究分担医師等!J41="","",様式C_研究分担医師等!J41)</f>
        <v/>
      </c>
      <c r="J38" s="180" t="str">
        <f>IF(I38="いいえ","-",IF(様式C_研究分担医師等!L41="はい","知的財産への関与有り","知的財産への関与なし"))</f>
        <v>知的財産への関与なし</v>
      </c>
      <c r="K38" s="473" t="str">
        <f>IF(様式C_研究分担医師等!M41="","",様式C_研究分担医師等!M41)</f>
        <v/>
      </c>
      <c r="L38" s="474" t="e">
        <f>IF(#REF!="","",#REF!)</f>
        <v>#REF!</v>
      </c>
      <c r="M38" s="300" t="e">
        <f>IF(#REF!="","",#REF!)</f>
        <v>#REF!</v>
      </c>
      <c r="N38" s="139" t="str">
        <f>IF(様式C_研究分担医師等!N41="","",様式C_研究分担医師等!N41)</f>
        <v/>
      </c>
      <c r="O38" s="150"/>
      <c r="P38" s="150"/>
      <c r="Q38" s="150"/>
    </row>
    <row r="39" spans="3:17" ht="19.5" customHeight="1">
      <c r="C39" s="17"/>
      <c r="D39" s="17"/>
      <c r="E39" s="88"/>
      <c r="F39" s="89"/>
      <c r="G39" s="66"/>
      <c r="H39" s="66"/>
      <c r="I39" s="77"/>
      <c r="J39" s="77"/>
      <c r="K39" s="90"/>
      <c r="L39" s="90"/>
      <c r="M39" s="90"/>
      <c r="N39" s="90"/>
      <c r="O39" s="90"/>
      <c r="P39" s="90"/>
      <c r="Q39" s="90"/>
    </row>
    <row r="40" spans="3:17" ht="31.5" customHeight="1">
      <c r="E40" s="79" t="s">
        <v>69</v>
      </c>
      <c r="F40" s="80" t="s">
        <v>103</v>
      </c>
      <c r="G40" s="556" t="str">
        <f>IF(G16="","",G16)</f>
        <v/>
      </c>
      <c r="H40" s="557"/>
      <c r="I40" s="558"/>
      <c r="J40" s="558"/>
      <c r="K40" s="558"/>
      <c r="L40" s="558"/>
      <c r="M40" s="558"/>
      <c r="N40" s="558"/>
      <c r="O40" s="558"/>
      <c r="P40" s="558"/>
      <c r="Q40" s="559"/>
    </row>
    <row r="41" spans="3:17" ht="20.100000000000001" customHeight="1">
      <c r="E41" s="81"/>
      <c r="F41" s="78"/>
      <c r="I41" s="78"/>
      <c r="J41" s="78"/>
      <c r="P41" s="50"/>
      <c r="Q41" s="50"/>
    </row>
    <row r="42" spans="3:17" ht="21" customHeight="1">
      <c r="C42" s="490" t="s">
        <v>54</v>
      </c>
      <c r="D42" s="491"/>
      <c r="E42" s="491"/>
      <c r="F42" s="492"/>
      <c r="G42" s="513" t="s">
        <v>53</v>
      </c>
      <c r="H42" s="302"/>
      <c r="I42" s="513" t="s">
        <v>70</v>
      </c>
      <c r="J42" s="302"/>
      <c r="K42" s="499" t="s">
        <v>86</v>
      </c>
      <c r="L42" s="491"/>
      <c r="M42" s="491"/>
      <c r="N42" s="492"/>
      <c r="O42" s="508" t="s">
        <v>87</v>
      </c>
      <c r="P42" s="508" t="s">
        <v>88</v>
      </c>
      <c r="Q42" s="508" t="s">
        <v>89</v>
      </c>
    </row>
    <row r="43" spans="3:17" ht="21" customHeight="1">
      <c r="C43" s="493"/>
      <c r="D43" s="494"/>
      <c r="E43" s="494"/>
      <c r="F43" s="495"/>
      <c r="G43" s="510" t="s">
        <v>23</v>
      </c>
      <c r="H43" s="508" t="s">
        <v>150</v>
      </c>
      <c r="I43" s="510" t="s">
        <v>23</v>
      </c>
      <c r="J43" s="508" t="s">
        <v>150</v>
      </c>
      <c r="K43" s="493"/>
      <c r="L43" s="494"/>
      <c r="M43" s="494"/>
      <c r="N43" s="495"/>
      <c r="O43" s="509"/>
      <c r="P43" s="511"/>
      <c r="Q43" s="511"/>
    </row>
    <row r="44" spans="3:17" ht="36.75" customHeight="1">
      <c r="C44" s="496"/>
      <c r="D44" s="497"/>
      <c r="E44" s="497"/>
      <c r="F44" s="498"/>
      <c r="G44" s="513"/>
      <c r="H44" s="316"/>
      <c r="I44" s="513"/>
      <c r="J44" s="316"/>
      <c r="K44" s="496"/>
      <c r="L44" s="497"/>
      <c r="M44" s="497"/>
      <c r="N44" s="498"/>
      <c r="O44" s="510"/>
      <c r="P44" s="512"/>
      <c r="Q44" s="512"/>
    </row>
    <row r="45" spans="3:17" ht="67.5" customHeight="1">
      <c r="C45" s="380" t="s">
        <v>71</v>
      </c>
      <c r="D45" s="346"/>
      <c r="E45" s="300"/>
      <c r="F45" s="45" t="s">
        <v>52</v>
      </c>
      <c r="G45" s="256" t="str">
        <f>IF(様式C_研究分担医師等!G49="","",様式C_研究分担医師等!G49)</f>
        <v/>
      </c>
      <c r="H45" s="256"/>
      <c r="I45" s="256" t="str">
        <f>IF(様式C_研究分担医師等!J49="","",様式C_研究分担医師等!J49)</f>
        <v/>
      </c>
      <c r="J45" s="257"/>
      <c r="K45" s="514" t="str">
        <f>IF(様式C_研究分担医師等!M49="","",様式C_研究分担医師等!M49)</f>
        <v/>
      </c>
      <c r="L45" s="515" t="e">
        <f>IF(#REF!="","",#REF!)</f>
        <v>#REF!</v>
      </c>
      <c r="M45" s="582" t="e">
        <f>IF(#REF!="","",#REF!)</f>
        <v>#REF!</v>
      </c>
      <c r="N45" s="138" t="str">
        <f>IF(様式C_研究分担医師等!N49="","",様式C_研究分担医師等!N49)</f>
        <v/>
      </c>
      <c r="O45" s="86"/>
      <c r="P45" s="86"/>
      <c r="Q45" s="82"/>
    </row>
    <row r="46" spans="3:17" ht="98.1" customHeight="1">
      <c r="C46" s="467" t="s">
        <v>143</v>
      </c>
      <c r="D46" s="468"/>
      <c r="E46" s="469"/>
      <c r="F46" s="98" t="s">
        <v>52</v>
      </c>
      <c r="G46" s="258" t="str">
        <f>IF(様式C_研究分担医師等!G50="","",様式C_研究分担医師等!G50)</f>
        <v/>
      </c>
      <c r="H46" s="148" t="str">
        <f>IF(様式C_研究分担医師等!I51="有","給与あり",IF(様式C_研究分担医師等!I51="無","給与なし","-"))</f>
        <v>-</v>
      </c>
      <c r="I46" s="258" t="str">
        <f>IF(様式C_研究分担医師等!J50="","",様式C_研究分担医師等!J50)</f>
        <v/>
      </c>
      <c r="J46" s="180" t="str">
        <f>IF(様式C_研究分担医師等!L51="有","給与あり",IF(様式C_研究分担医師等!L51="無","給与なし","-"))</f>
        <v>-</v>
      </c>
      <c r="K46" s="473" t="str">
        <f>IF(様式C_研究分担医師等!M50="","",様式C_研究分担医師等!M50)</f>
        <v/>
      </c>
      <c r="L46" s="474" t="e">
        <f>IF(#REF!="","",#REF!)</f>
        <v>#REF!</v>
      </c>
      <c r="M46" s="300" t="e">
        <f>IF(#REF!="","",#REF!)</f>
        <v>#REF!</v>
      </c>
      <c r="N46" s="139" t="str">
        <f>IF(様式C_研究分担医師等!N50="","",様式C_研究分担医師等!N50)</f>
        <v/>
      </c>
      <c r="O46" s="86"/>
      <c r="P46" s="150"/>
      <c r="Q46" s="84"/>
    </row>
    <row r="47" spans="3:17" ht="98.1" customHeight="1">
      <c r="C47" s="467" t="s">
        <v>132</v>
      </c>
      <c r="D47" s="468"/>
      <c r="E47" s="469"/>
      <c r="F47" s="98" t="s">
        <v>52</v>
      </c>
      <c r="G47" s="258" t="str">
        <f>IF(様式C_研究分担医師等!G52="","",様式C_研究分担医師等!G52)</f>
        <v/>
      </c>
      <c r="H47" s="148" t="str">
        <f>IF(G47="いいえ","-",IF(様式C_研究分担医師等!I53&gt;=2500000,"250万円以上の利益あり","-"))</f>
        <v>-</v>
      </c>
      <c r="I47" s="258" t="str">
        <f>IF(様式C_研究分担医師等!J52="","",様式C_研究分担医師等!J52)</f>
        <v/>
      </c>
      <c r="J47" s="180" t="str">
        <f>IF(I47="いいえ","-",IF(様式C_研究分担医師等!L53&gt;=2500000,"250万円以上の利益あり","-"))</f>
        <v>-</v>
      </c>
      <c r="K47" s="473" t="str">
        <f>IF(様式C_研究分担医師等!M52="","",様式C_研究分担医師等!M52)</f>
        <v/>
      </c>
      <c r="L47" s="474" t="e">
        <f>IF(#REF!="","",#REF!)</f>
        <v>#REF!</v>
      </c>
      <c r="M47" s="300" t="e">
        <f>IF(#REF!="","",#REF!)</f>
        <v>#REF!</v>
      </c>
      <c r="N47" s="139" t="str">
        <f>IF(様式C_研究分担医師等!N52="","",様式C_研究分担医師等!N52)</f>
        <v/>
      </c>
      <c r="O47" s="86"/>
      <c r="P47" s="150"/>
      <c r="Q47" s="84"/>
    </row>
    <row r="48" spans="3:17" ht="98.1" customHeight="1">
      <c r="C48" s="517"/>
      <c r="D48" s="518"/>
      <c r="E48" s="519"/>
      <c r="F48" s="99" t="s">
        <v>51</v>
      </c>
      <c r="G48" s="258" t="str">
        <f>IF(様式C_研究分担医師等!G54="","",様式C_研究分担医師等!G54)</f>
        <v/>
      </c>
      <c r="H48" s="179" t="str">
        <f>IF(G55="いいえ","-",IF(様式C_研究分担医師等!I55&gt;=2500000,"250万円以上の利益あり","-"))</f>
        <v>-</v>
      </c>
      <c r="I48" s="259" t="str">
        <f>IF(様式C_研究分担医師等!J54="","",様式C_研究分担医師等!J54)</f>
        <v/>
      </c>
      <c r="J48" s="260" t="str">
        <f>IF(I55="いいえ","-",IF(様式C_研究分担医師等!L55&gt;=2500000,"250万円以上の利益あり","-"))</f>
        <v>-</v>
      </c>
      <c r="K48" s="473" t="str">
        <f>IF(様式C_研究分担医師等!M54="","",様式C_研究分担医師等!M54)</f>
        <v/>
      </c>
      <c r="L48" s="474" t="e">
        <f>IF(#REF!="","",#REF!)</f>
        <v>#REF!</v>
      </c>
      <c r="M48" s="300" t="e">
        <f>IF(#REF!="","",#REF!)</f>
        <v>#REF!</v>
      </c>
      <c r="N48" s="139" t="str">
        <f>IF(様式C_研究分担医師等!N54="","",様式C_研究分担医師等!N54)</f>
        <v/>
      </c>
      <c r="O48" s="86"/>
      <c r="P48" s="150"/>
      <c r="Q48" s="84"/>
    </row>
    <row r="49" spans="3:17" ht="98.1" customHeight="1">
      <c r="C49" s="475" t="s">
        <v>144</v>
      </c>
      <c r="D49" s="476"/>
      <c r="E49" s="477"/>
      <c r="F49" s="98" t="s">
        <v>52</v>
      </c>
      <c r="G49" s="258" t="str">
        <f>IF(様式C_研究分担医師等!G56="","",様式C_研究分担医師等!G56)</f>
        <v/>
      </c>
      <c r="H49" s="256"/>
      <c r="I49" s="256" t="str">
        <f>IF(様式C_研究分担医師等!J56="","",様式C_研究分担医師等!J56)</f>
        <v/>
      </c>
      <c r="J49" s="257"/>
      <c r="K49" s="473" t="str">
        <f>IF(様式C_研究分担医師等!M56="","",様式C_研究分担医師等!M56)</f>
        <v/>
      </c>
      <c r="L49" s="474" t="e">
        <f>IF(#REF!="","",#REF!)</f>
        <v>#REF!</v>
      </c>
      <c r="M49" s="300" t="e">
        <f>IF(#REF!="","",#REF!)</f>
        <v>#REF!</v>
      </c>
      <c r="N49" s="139" t="str">
        <f>IF(様式C_研究分担医師等!N56="","",様式C_研究分担医師等!N56)</f>
        <v/>
      </c>
      <c r="O49" s="86"/>
      <c r="P49" s="86"/>
      <c r="Q49" s="86"/>
    </row>
    <row r="50" spans="3:17" ht="98.1" customHeight="1">
      <c r="C50" s="478"/>
      <c r="D50" s="479"/>
      <c r="E50" s="480"/>
      <c r="F50" s="99" t="s">
        <v>51</v>
      </c>
      <c r="G50" s="258" t="str">
        <f>IF(様式C_研究分担医師等!G57="","",様式C_研究分担医師等!G57)</f>
        <v/>
      </c>
      <c r="H50" s="256"/>
      <c r="I50" s="256" t="str">
        <f>IF(様式C_研究分担医師等!J57="","",様式C_研究分担医師等!J57)</f>
        <v/>
      </c>
      <c r="J50" s="257"/>
      <c r="K50" s="473" t="str">
        <f>IF(様式C_研究分担医師等!M57="","",様式C_研究分担医師等!M57)</f>
        <v/>
      </c>
      <c r="L50" s="474"/>
      <c r="M50" s="300"/>
      <c r="N50" s="139" t="str">
        <f>IF(様式C_研究分担医師等!N57="","",様式C_研究分担医師等!N57)</f>
        <v/>
      </c>
      <c r="O50" s="86"/>
      <c r="P50" s="86"/>
      <c r="Q50" s="86"/>
    </row>
    <row r="51" spans="3:17" ht="98.1" customHeight="1">
      <c r="C51" s="467" t="s">
        <v>145</v>
      </c>
      <c r="D51" s="468"/>
      <c r="E51" s="481"/>
      <c r="F51" s="98" t="s">
        <v>52</v>
      </c>
      <c r="G51" s="258" t="str">
        <f>IF(様式C_研究分担医師等!G58="","",様式C_研究分担医師等!G58)</f>
        <v/>
      </c>
      <c r="H51" s="177" t="str">
        <f>IF(G51="いいえ","-",IF(様式C_研究分担医師等!I58="はい","株式保有","株式保有なし"))</f>
        <v>株式保有なし</v>
      </c>
      <c r="I51" s="256" t="str">
        <f>IF(様式C_研究分担医師等!J58="","",様式C_研究分担医師等!J58)</f>
        <v/>
      </c>
      <c r="J51" s="178" t="str">
        <f>IF(I51="いいえ","-",IF(様式C_研究分担医師等!L58="はい","株式保有","株式保有なし"))</f>
        <v>株式保有なし</v>
      </c>
      <c r="K51" s="473" t="str">
        <f>IF(様式C_研究分担医師等!M58="","",様式C_研究分担医師等!M58)</f>
        <v/>
      </c>
      <c r="L51" s="474" t="e">
        <f>IF(#REF!="","",#REF!)</f>
        <v>#REF!</v>
      </c>
      <c r="M51" s="300" t="e">
        <f>IF(#REF!="","",#REF!)</f>
        <v>#REF!</v>
      </c>
      <c r="N51" s="139" t="str">
        <f>IF(様式C_研究分担医師等!N58="","",様式C_研究分担医師等!N58)</f>
        <v/>
      </c>
      <c r="O51" s="86"/>
      <c r="P51" s="86"/>
      <c r="Q51" s="86"/>
    </row>
    <row r="52" spans="3:17" ht="98.1" customHeight="1">
      <c r="C52" s="482"/>
      <c r="D52" s="483"/>
      <c r="E52" s="484"/>
      <c r="F52" s="99" t="s">
        <v>51</v>
      </c>
      <c r="G52" s="258" t="str">
        <f>IF(様式C_研究分担医師等!G60="","",様式C_研究分担医師等!G60)</f>
        <v/>
      </c>
      <c r="H52" s="177" t="str">
        <f>IF(G52="いいえ","-",IF(様式C_研究分担医師等!I60="はい","株式保有","株式保有なし"))</f>
        <v>株式保有なし</v>
      </c>
      <c r="I52" s="256" t="str">
        <f>IF(様式C_研究分担医師等!J60="","",様式C_研究分担医師等!J60)</f>
        <v/>
      </c>
      <c r="J52" s="178" t="str">
        <f>IF(I52="いいえ","-",IF(様式C_研究分担医師等!L60="はい","株式保有","株式保有なし"))</f>
        <v>株式保有なし</v>
      </c>
      <c r="K52" s="473" t="str">
        <f>IF(様式C_研究分担医師等!M60="","",様式C_研究分担医師等!M60)</f>
        <v/>
      </c>
      <c r="L52" s="474" t="e">
        <f>IF(#REF!="","",#REF!)</f>
        <v>#REF!</v>
      </c>
      <c r="M52" s="300" t="e">
        <f>IF(#REF!="","",#REF!)</f>
        <v>#REF!</v>
      </c>
      <c r="N52" s="139" t="str">
        <f>IF(様式C_研究分担医師等!N60="","",様式C_研究分担医師等!N60)</f>
        <v/>
      </c>
      <c r="O52" s="86"/>
      <c r="P52" s="86"/>
      <c r="Q52" s="86"/>
    </row>
    <row r="53" spans="3:17" ht="98.1" customHeight="1">
      <c r="C53" s="467" t="s">
        <v>140</v>
      </c>
      <c r="D53" s="468"/>
      <c r="E53" s="469"/>
      <c r="F53" s="87" t="s">
        <v>52</v>
      </c>
      <c r="G53" s="258" t="str">
        <f>IF(様式C_研究分担医師等!G62="","",様式C_研究分担医師等!G62)</f>
        <v/>
      </c>
      <c r="H53" s="148" t="str">
        <f>IF(G53="いいえ","-",IF(様式C_研究分担医師等!I62="はい","知的財産への関与有り","知的財産への関与なし"))</f>
        <v>知的財産への関与なし</v>
      </c>
      <c r="I53" s="148" t="str">
        <f>IF(様式C_研究分担医師等!J62="","",様式C_研究分担医師等!J62)</f>
        <v/>
      </c>
      <c r="J53" s="180" t="str">
        <f>IF(I53="いいえ","-",IF(様式C_研究分担医師等!L62="はい","知的財産への関与有り","知的財産への関与なし"))</f>
        <v>知的財産への関与なし</v>
      </c>
      <c r="K53" s="473" t="str">
        <f>IF(様式C_研究分担医師等!M62="","",様式C_研究分担医師等!M62)</f>
        <v/>
      </c>
      <c r="L53" s="474" t="e">
        <f>IF(#REF!="","",#REF!)</f>
        <v>#REF!</v>
      </c>
      <c r="M53" s="300" t="e">
        <f>IF(#REF!="","",#REF!)</f>
        <v>#REF!</v>
      </c>
      <c r="N53" s="139" t="str">
        <f>IF(様式C_研究分担医師等!N62="","",様式C_研究分担医師等!N62)</f>
        <v/>
      </c>
      <c r="O53" s="86"/>
      <c r="P53" s="86"/>
      <c r="Q53" s="86"/>
    </row>
    <row r="54" spans="3:17" ht="98.1" customHeight="1">
      <c r="C54" s="470"/>
      <c r="D54" s="471"/>
      <c r="E54" s="472"/>
      <c r="F54" s="99" t="s">
        <v>51</v>
      </c>
      <c r="G54" s="258" t="str">
        <f>IF(様式C_研究分担医師等!G64="","",様式C_研究分担医師等!G64)</f>
        <v/>
      </c>
      <c r="H54" s="148" t="str">
        <f>IF(G54="いいえ","-",IF(様式C_研究分担医師等!I64="はい","知的財産への関与有り","知的財産への関与なし"))</f>
        <v>知的財産への関与なし</v>
      </c>
      <c r="I54" s="148" t="str">
        <f>IF(様式C_研究分担医師等!J64="","",様式C_研究分担医師等!J64)</f>
        <v/>
      </c>
      <c r="J54" s="180" t="str">
        <f>IF(I54="いいえ","-",IF(様式C_研究分担医師等!L64="はい","知的財産への関与有り","知的財産への関与なし"))</f>
        <v>知的財産への関与なし</v>
      </c>
      <c r="K54" s="473" t="str">
        <f>IF(様式C_研究分担医師等!M64="","",様式C_研究分担医師等!M64)</f>
        <v/>
      </c>
      <c r="L54" s="474" t="e">
        <f>IF(#REF!="","",#REF!)</f>
        <v>#REF!</v>
      </c>
      <c r="M54" s="300" t="e">
        <f>IF(#REF!="","",#REF!)</f>
        <v>#REF!</v>
      </c>
      <c r="N54" s="139" t="str">
        <f>IF(様式C_研究分担医師等!N64="","",様式C_研究分担医師等!N64)</f>
        <v/>
      </c>
      <c r="O54" s="150"/>
      <c r="P54" s="150"/>
      <c r="Q54" s="150"/>
    </row>
    <row r="55" spans="3:17" ht="19.5" customHeight="1">
      <c r="C55" s="17"/>
      <c r="D55" s="17"/>
      <c r="E55" s="88"/>
      <c r="F55" s="89"/>
      <c r="G55" s="66"/>
      <c r="H55" s="66"/>
      <c r="I55" s="77"/>
      <c r="J55" s="77"/>
      <c r="K55" s="90"/>
      <c r="L55" s="90"/>
      <c r="M55" s="90"/>
      <c r="N55" s="90"/>
      <c r="O55" s="90"/>
      <c r="P55" s="90"/>
      <c r="Q55" s="90"/>
    </row>
    <row r="56" spans="3:17" ht="31.5" customHeight="1">
      <c r="E56" s="79" t="s">
        <v>69</v>
      </c>
      <c r="F56" s="80" t="s">
        <v>104</v>
      </c>
      <c r="G56" s="556" t="str">
        <f>IF(G17="","",G17)</f>
        <v/>
      </c>
      <c r="H56" s="557"/>
      <c r="I56" s="558"/>
      <c r="J56" s="558"/>
      <c r="K56" s="558"/>
      <c r="L56" s="558"/>
      <c r="M56" s="558"/>
      <c r="N56" s="558"/>
      <c r="O56" s="558"/>
      <c r="P56" s="558"/>
      <c r="Q56" s="559"/>
    </row>
    <row r="57" spans="3:17" ht="20.100000000000001" customHeight="1">
      <c r="E57" s="81"/>
      <c r="F57" s="78"/>
      <c r="I57" s="78"/>
      <c r="J57" s="78"/>
      <c r="P57" s="50"/>
      <c r="Q57" s="50"/>
    </row>
    <row r="58" spans="3:17" ht="21" customHeight="1">
      <c r="C58" s="490" t="s">
        <v>54</v>
      </c>
      <c r="D58" s="491"/>
      <c r="E58" s="491"/>
      <c r="F58" s="492"/>
      <c r="G58" s="513" t="s">
        <v>53</v>
      </c>
      <c r="H58" s="302"/>
      <c r="I58" s="513" t="s">
        <v>70</v>
      </c>
      <c r="J58" s="302"/>
      <c r="K58" s="499" t="s">
        <v>86</v>
      </c>
      <c r="L58" s="491"/>
      <c r="M58" s="491"/>
      <c r="N58" s="492"/>
      <c r="O58" s="508" t="s">
        <v>87</v>
      </c>
      <c r="P58" s="508" t="s">
        <v>88</v>
      </c>
      <c r="Q58" s="508" t="s">
        <v>89</v>
      </c>
    </row>
    <row r="59" spans="3:17" ht="21" customHeight="1">
      <c r="C59" s="493"/>
      <c r="D59" s="494"/>
      <c r="E59" s="494"/>
      <c r="F59" s="495"/>
      <c r="G59" s="510" t="s">
        <v>23</v>
      </c>
      <c r="H59" s="508" t="s">
        <v>150</v>
      </c>
      <c r="I59" s="510" t="s">
        <v>23</v>
      </c>
      <c r="J59" s="508" t="s">
        <v>150</v>
      </c>
      <c r="K59" s="493"/>
      <c r="L59" s="494"/>
      <c r="M59" s="494"/>
      <c r="N59" s="495"/>
      <c r="O59" s="509"/>
      <c r="P59" s="511"/>
      <c r="Q59" s="511"/>
    </row>
    <row r="60" spans="3:17" ht="36.75" customHeight="1">
      <c r="C60" s="496"/>
      <c r="D60" s="497"/>
      <c r="E60" s="497"/>
      <c r="F60" s="498"/>
      <c r="G60" s="513"/>
      <c r="H60" s="316"/>
      <c r="I60" s="513"/>
      <c r="J60" s="316"/>
      <c r="K60" s="496"/>
      <c r="L60" s="497"/>
      <c r="M60" s="497"/>
      <c r="N60" s="498"/>
      <c r="O60" s="510"/>
      <c r="P60" s="512"/>
      <c r="Q60" s="512"/>
    </row>
    <row r="61" spans="3:17" ht="67.5" customHeight="1">
      <c r="C61" s="380" t="s">
        <v>71</v>
      </c>
      <c r="D61" s="346"/>
      <c r="E61" s="300"/>
      <c r="F61" s="45" t="s">
        <v>52</v>
      </c>
      <c r="G61" s="256" t="str">
        <f>IF(様式C_研究分担医師等!G72="","",様式C_研究分担医師等!G72)</f>
        <v/>
      </c>
      <c r="H61" s="256"/>
      <c r="I61" s="256" t="str">
        <f>IF(様式C_研究分担医師等!J72="","",様式C_研究分担医師等!J72)</f>
        <v/>
      </c>
      <c r="J61" s="257"/>
      <c r="K61" s="514" t="str">
        <f>IF(様式C_研究分担医師等!M72="","",様式C_研究分担医師等!M72)</f>
        <v/>
      </c>
      <c r="L61" s="515" t="e">
        <f>IF(#REF!="","",#REF!)</f>
        <v>#REF!</v>
      </c>
      <c r="M61" s="582" t="e">
        <f>IF(#REF!="","",#REF!)</f>
        <v>#REF!</v>
      </c>
      <c r="N61" s="138" t="str">
        <f>IF(様式C_研究分担医師等!N72="","",様式C_研究分担医師等!N72)</f>
        <v/>
      </c>
      <c r="O61" s="86"/>
      <c r="P61" s="86"/>
      <c r="Q61" s="82"/>
    </row>
    <row r="62" spans="3:17" ht="98.1" customHeight="1">
      <c r="C62" s="467" t="s">
        <v>143</v>
      </c>
      <c r="D62" s="468"/>
      <c r="E62" s="469"/>
      <c r="F62" s="98" t="s">
        <v>52</v>
      </c>
      <c r="G62" s="258" t="str">
        <f>IF(様式C_研究分担医師等!G73="","",様式C_研究分担医師等!G73)</f>
        <v/>
      </c>
      <c r="H62" s="148" t="str">
        <f>IF(様式C_研究分担医師等!I74="有","給与あり",IF(様式C_研究分担医師等!I74="無","給与なし","-"))</f>
        <v>-</v>
      </c>
      <c r="I62" s="258" t="str">
        <f>IF(様式C_研究分担医師等!J73="","",様式C_研究分担医師等!J73)</f>
        <v/>
      </c>
      <c r="J62" s="180" t="str">
        <f>IF(様式C_研究分担医師等!L74="有","給与あり",IF(様式C_研究分担医師等!L74="無","給与なし","-"))</f>
        <v>-</v>
      </c>
      <c r="K62" s="473" t="str">
        <f>IF(様式C_研究分担医師等!M73="","",様式C_研究分担医師等!M73)</f>
        <v/>
      </c>
      <c r="L62" s="474" t="e">
        <f>IF(#REF!="","",#REF!)</f>
        <v>#REF!</v>
      </c>
      <c r="M62" s="300" t="e">
        <f>IF(#REF!="","",#REF!)</f>
        <v>#REF!</v>
      </c>
      <c r="N62" s="139" t="str">
        <f>IF(様式C_研究分担医師等!N73="","",様式C_研究分担医師等!N73)</f>
        <v/>
      </c>
      <c r="O62" s="86"/>
      <c r="P62" s="150"/>
      <c r="Q62" s="84"/>
    </row>
    <row r="63" spans="3:17" ht="98.1" customHeight="1">
      <c r="C63" s="467" t="s">
        <v>132</v>
      </c>
      <c r="D63" s="468"/>
      <c r="E63" s="469"/>
      <c r="F63" s="98" t="s">
        <v>52</v>
      </c>
      <c r="G63" s="258" t="str">
        <f>IF(様式C_研究分担医師等!G75="","",様式C_研究分担医師等!G75)</f>
        <v/>
      </c>
      <c r="H63" s="148" t="str">
        <f>IF(G63="いいえ","-",IF(様式C_研究分担医師等!I76&gt;=2500000,"250万円以上の利益あり","-"))</f>
        <v>-</v>
      </c>
      <c r="I63" s="258" t="str">
        <f>IF(様式C_研究分担医師等!J75="","",様式C_研究分担医師等!J75)</f>
        <v/>
      </c>
      <c r="J63" s="180" t="str">
        <f>IF(I63="いいえ","-",IF(様式C_研究分担医師等!L76&gt;=2500000,"250万円以上の利益あり","-"))</f>
        <v>-</v>
      </c>
      <c r="K63" s="473" t="str">
        <f>IF(様式C_研究分担医師等!M75="","",様式C_研究分担医師等!M75)</f>
        <v/>
      </c>
      <c r="L63" s="474" t="e">
        <f>IF(#REF!="","",#REF!)</f>
        <v>#REF!</v>
      </c>
      <c r="M63" s="300" t="e">
        <f>IF(#REF!="","",#REF!)</f>
        <v>#REF!</v>
      </c>
      <c r="N63" s="139" t="str">
        <f>IF(様式C_研究分担医師等!N75="","",様式C_研究分担医師等!N75)</f>
        <v/>
      </c>
      <c r="O63" s="86"/>
      <c r="P63" s="150"/>
      <c r="Q63" s="84"/>
    </row>
    <row r="64" spans="3:17" ht="98.1" customHeight="1">
      <c r="C64" s="517"/>
      <c r="D64" s="518"/>
      <c r="E64" s="519"/>
      <c r="F64" s="99" t="s">
        <v>51</v>
      </c>
      <c r="G64" s="258" t="str">
        <f>IF(様式C_研究分担医師等!G77="","",様式C_研究分担医師等!G77)</f>
        <v/>
      </c>
      <c r="H64" s="179" t="str">
        <f>IF(G78="いいえ","-",IF(様式C_研究分担医師等!I78&gt;=2500000,"250万円以上の利益あり","-"))</f>
        <v>-</v>
      </c>
      <c r="I64" s="259" t="str">
        <f>IF(様式C_研究分担医師等!J77="","",様式C_研究分担医師等!J77)</f>
        <v/>
      </c>
      <c r="J64" s="260" t="str">
        <f>IF(I78="いいえ","-",IF(様式C_研究分担医師等!L78&gt;=2500000,"250万円以上の利益あり","-"))</f>
        <v>-</v>
      </c>
      <c r="K64" s="473" t="str">
        <f>IF(様式C_研究分担医師等!M77="","",様式C_研究分担医師等!M77)</f>
        <v/>
      </c>
      <c r="L64" s="474" t="e">
        <f>IF(#REF!="","",#REF!)</f>
        <v>#REF!</v>
      </c>
      <c r="M64" s="300" t="e">
        <f>IF(#REF!="","",#REF!)</f>
        <v>#REF!</v>
      </c>
      <c r="N64" s="139" t="str">
        <f>IF(様式C_研究分担医師等!N77="","",様式C_研究分担医師等!N77)</f>
        <v/>
      </c>
      <c r="O64" s="86"/>
      <c r="P64" s="150"/>
      <c r="Q64" s="84"/>
    </row>
    <row r="65" spans="3:17" ht="98.1" customHeight="1">
      <c r="C65" s="475" t="s">
        <v>144</v>
      </c>
      <c r="D65" s="476"/>
      <c r="E65" s="477"/>
      <c r="F65" s="98" t="s">
        <v>52</v>
      </c>
      <c r="G65" s="258" t="str">
        <f>IF(様式C_研究分担医師等!G79="","",様式C_研究分担医師等!G79)</f>
        <v/>
      </c>
      <c r="H65" s="256"/>
      <c r="I65" s="256" t="str">
        <f>IF(様式C_研究分担医師等!J79="","",様式C_研究分担医師等!J79)</f>
        <v/>
      </c>
      <c r="J65" s="257"/>
      <c r="K65" s="473" t="str">
        <f>IF(様式C_研究分担医師等!M79="","",様式C_研究分担医師等!M79)</f>
        <v/>
      </c>
      <c r="L65" s="474" t="e">
        <f>IF(#REF!="","",#REF!)</f>
        <v>#REF!</v>
      </c>
      <c r="M65" s="300" t="e">
        <f>IF(#REF!="","",#REF!)</f>
        <v>#REF!</v>
      </c>
      <c r="N65" s="139" t="str">
        <f>IF(様式C_研究分担医師等!N79="","",様式C_研究分担医師等!N79)</f>
        <v/>
      </c>
      <c r="O65" s="86"/>
      <c r="P65" s="86"/>
      <c r="Q65" s="86"/>
    </row>
    <row r="66" spans="3:17" ht="98.1" customHeight="1">
      <c r="C66" s="478"/>
      <c r="D66" s="479"/>
      <c r="E66" s="480"/>
      <c r="F66" s="99" t="s">
        <v>51</v>
      </c>
      <c r="G66" s="258" t="str">
        <f>IF(様式C_研究分担医師等!G80="","",様式C_研究分担医師等!G80)</f>
        <v/>
      </c>
      <c r="H66" s="256"/>
      <c r="I66" s="256" t="str">
        <f>IF(様式C_研究分担医師等!J80="","",様式C_研究分担医師等!J80)</f>
        <v/>
      </c>
      <c r="J66" s="257"/>
      <c r="K66" s="473" t="str">
        <f>IF(様式C_研究分担医師等!M80="","",様式C_研究分担医師等!M80)</f>
        <v/>
      </c>
      <c r="L66" s="474"/>
      <c r="M66" s="300"/>
      <c r="N66" s="139" t="str">
        <f>IF(様式C_研究分担医師等!N80="","",様式C_研究分担医師等!N80)</f>
        <v/>
      </c>
      <c r="O66" s="86"/>
      <c r="P66" s="86"/>
      <c r="Q66" s="86"/>
    </row>
    <row r="67" spans="3:17" ht="98.1" customHeight="1">
      <c r="C67" s="467" t="s">
        <v>145</v>
      </c>
      <c r="D67" s="468"/>
      <c r="E67" s="481"/>
      <c r="F67" s="98" t="s">
        <v>52</v>
      </c>
      <c r="G67" s="258" t="str">
        <f>IF(様式C_研究分担医師等!G81="","",様式C_研究分担医師等!G81)</f>
        <v/>
      </c>
      <c r="H67" s="177" t="str">
        <f>IF(G67="いいえ","-",IF(様式C_研究分担医師等!I81="はい","株式保有","株式保有なし"))</f>
        <v>株式保有なし</v>
      </c>
      <c r="I67" s="256" t="str">
        <f>IF(様式C_研究分担医師等!J81="","",様式C_研究分担医師等!J81)</f>
        <v/>
      </c>
      <c r="J67" s="178" t="str">
        <f>IF(I67="いいえ","-",IF(様式C_研究分担医師等!L81="はい","株式保有","株式保有なし"))</f>
        <v>株式保有なし</v>
      </c>
      <c r="K67" s="473" t="str">
        <f>IF(様式C_研究分担医師等!M81="","",様式C_研究分担医師等!M81)</f>
        <v/>
      </c>
      <c r="L67" s="474" t="e">
        <f>IF(#REF!="","",#REF!)</f>
        <v>#REF!</v>
      </c>
      <c r="M67" s="300" t="e">
        <f>IF(#REF!="","",#REF!)</f>
        <v>#REF!</v>
      </c>
      <c r="N67" s="139" t="str">
        <f>IF(様式C_研究分担医師等!N81="","",様式C_研究分担医師等!N81)</f>
        <v/>
      </c>
      <c r="O67" s="86"/>
      <c r="P67" s="86"/>
      <c r="Q67" s="86"/>
    </row>
    <row r="68" spans="3:17" ht="98.1" customHeight="1">
      <c r="C68" s="482"/>
      <c r="D68" s="483"/>
      <c r="E68" s="484"/>
      <c r="F68" s="99" t="s">
        <v>51</v>
      </c>
      <c r="G68" s="258" t="str">
        <f>IF(様式C_研究分担医師等!G83="","",様式C_研究分担医師等!G83)</f>
        <v/>
      </c>
      <c r="H68" s="177" t="str">
        <f>IF(G68="いいえ","-",IF(様式C_研究分担医師等!I83="はい","株式保有","株式保有なし"))</f>
        <v>株式保有なし</v>
      </c>
      <c r="I68" s="256" t="str">
        <f>IF(様式C_研究分担医師等!J83="","",様式C_研究分担医師等!J83)</f>
        <v/>
      </c>
      <c r="J68" s="178" t="str">
        <f>IF(I68="いいえ","-",IF(様式C_研究分担医師等!L83="はい","株式保有","株式保有なし"))</f>
        <v>株式保有なし</v>
      </c>
      <c r="K68" s="473" t="str">
        <f>IF(様式C_研究分担医師等!M83="","",様式C_研究分担医師等!M83)</f>
        <v/>
      </c>
      <c r="L68" s="474" t="e">
        <f>IF(#REF!="","",#REF!)</f>
        <v>#REF!</v>
      </c>
      <c r="M68" s="300" t="e">
        <f>IF(#REF!="","",#REF!)</f>
        <v>#REF!</v>
      </c>
      <c r="N68" s="139" t="str">
        <f>IF(様式C_研究分担医師等!N83="","",様式C_研究分担医師等!N83)</f>
        <v/>
      </c>
      <c r="O68" s="86"/>
      <c r="P68" s="86"/>
      <c r="Q68" s="86"/>
    </row>
    <row r="69" spans="3:17" ht="98.1" customHeight="1">
      <c r="C69" s="467" t="s">
        <v>140</v>
      </c>
      <c r="D69" s="468"/>
      <c r="E69" s="469"/>
      <c r="F69" s="87" t="s">
        <v>52</v>
      </c>
      <c r="G69" s="258" t="str">
        <f>IF(様式C_研究分担医師等!G85="","",様式C_研究分担医師等!G85)</f>
        <v/>
      </c>
      <c r="H69" s="148" t="str">
        <f>IF(G69="いいえ","-",IF(様式C_研究分担医師等!I85="はい","知的財産への関与有り","知的財産への関与なし"))</f>
        <v>知的財産への関与なし</v>
      </c>
      <c r="I69" s="148" t="str">
        <f>IF(様式C_研究分担医師等!J85="","",様式C_研究分担医師等!J85)</f>
        <v/>
      </c>
      <c r="J69" s="180" t="str">
        <f>IF(I69="いいえ","-",IF(様式C_研究分担医師等!L85="はい","知的財産への関与有り","知的財産への関与なし"))</f>
        <v>知的財産への関与なし</v>
      </c>
      <c r="K69" s="473" t="str">
        <f>IF(様式C_研究分担医師等!M85="","",様式C_研究分担医師等!M85)</f>
        <v/>
      </c>
      <c r="L69" s="474" t="e">
        <f>IF(#REF!="","",#REF!)</f>
        <v>#REF!</v>
      </c>
      <c r="M69" s="300" t="e">
        <f>IF(#REF!="","",#REF!)</f>
        <v>#REF!</v>
      </c>
      <c r="N69" s="139" t="str">
        <f>IF(様式C_研究分担医師等!N85="","",様式C_研究分担医師等!N85)</f>
        <v/>
      </c>
      <c r="O69" s="86"/>
      <c r="P69" s="86"/>
      <c r="Q69" s="86"/>
    </row>
    <row r="70" spans="3:17" ht="98.1" customHeight="1">
      <c r="C70" s="470"/>
      <c r="D70" s="471"/>
      <c r="E70" s="472"/>
      <c r="F70" s="99" t="s">
        <v>51</v>
      </c>
      <c r="G70" s="258" t="str">
        <f>IF(様式C_研究分担医師等!G87="","",様式C_研究分担医師等!G87)</f>
        <v/>
      </c>
      <c r="H70" s="148" t="str">
        <f>IF(G70="いいえ","-",IF(様式C_研究分担医師等!I87="はい","知的財産への関与有り","知的財産への関与なし"))</f>
        <v>知的財産への関与なし</v>
      </c>
      <c r="I70" s="148" t="str">
        <f>IF(様式C_研究分担医師等!J87="","",様式C_研究分担医師等!J87)</f>
        <v/>
      </c>
      <c r="J70" s="180" t="str">
        <f>IF(I70="いいえ","-",IF(様式C_研究分担医師等!L87="はい","知的財産への関与有り","知的財産への関与なし"))</f>
        <v>知的財産への関与なし</v>
      </c>
      <c r="K70" s="473" t="str">
        <f>IF(様式C_研究分担医師等!M87="","",様式C_研究分担医師等!M87)</f>
        <v/>
      </c>
      <c r="L70" s="474" t="e">
        <f>IF(#REF!="","",#REF!)</f>
        <v>#REF!</v>
      </c>
      <c r="M70" s="300" t="e">
        <f>IF(#REF!="","",#REF!)</f>
        <v>#REF!</v>
      </c>
      <c r="N70" s="139" t="str">
        <f>IF(様式C_研究分担医師等!N87="","",様式C_研究分担医師等!N87)</f>
        <v/>
      </c>
      <c r="O70" s="150"/>
      <c r="P70" s="150"/>
      <c r="Q70" s="150"/>
    </row>
    <row r="72" spans="3:17" ht="31.5" customHeight="1">
      <c r="E72" s="79" t="s">
        <v>69</v>
      </c>
      <c r="F72" s="80" t="s">
        <v>105</v>
      </c>
      <c r="G72" s="556" t="str">
        <f>IF(G18="","",G18)</f>
        <v/>
      </c>
      <c r="H72" s="557"/>
      <c r="I72" s="558"/>
      <c r="J72" s="558"/>
      <c r="K72" s="558"/>
      <c r="L72" s="558"/>
      <c r="M72" s="558"/>
      <c r="N72" s="558"/>
      <c r="O72" s="558"/>
      <c r="P72" s="558"/>
      <c r="Q72" s="559"/>
    </row>
    <row r="73" spans="3:17" ht="20.100000000000001" customHeight="1">
      <c r="E73" s="81"/>
      <c r="F73" s="78"/>
      <c r="I73" s="78"/>
      <c r="J73" s="78"/>
      <c r="P73" s="50"/>
      <c r="Q73" s="50"/>
    </row>
    <row r="74" spans="3:17" ht="21" customHeight="1">
      <c r="C74" s="490" t="s">
        <v>54</v>
      </c>
      <c r="D74" s="491"/>
      <c r="E74" s="491"/>
      <c r="F74" s="492"/>
      <c r="G74" s="513" t="s">
        <v>53</v>
      </c>
      <c r="H74" s="302"/>
      <c r="I74" s="513" t="s">
        <v>70</v>
      </c>
      <c r="J74" s="302"/>
      <c r="K74" s="499" t="s">
        <v>86</v>
      </c>
      <c r="L74" s="491"/>
      <c r="M74" s="491"/>
      <c r="N74" s="492"/>
      <c r="O74" s="508" t="s">
        <v>87</v>
      </c>
      <c r="P74" s="508" t="s">
        <v>88</v>
      </c>
      <c r="Q74" s="508" t="s">
        <v>89</v>
      </c>
    </row>
    <row r="75" spans="3:17" ht="21" customHeight="1">
      <c r="C75" s="493"/>
      <c r="D75" s="494"/>
      <c r="E75" s="494"/>
      <c r="F75" s="495"/>
      <c r="G75" s="510" t="s">
        <v>23</v>
      </c>
      <c r="H75" s="508" t="s">
        <v>150</v>
      </c>
      <c r="I75" s="510" t="s">
        <v>23</v>
      </c>
      <c r="J75" s="508" t="s">
        <v>150</v>
      </c>
      <c r="K75" s="493"/>
      <c r="L75" s="494"/>
      <c r="M75" s="494"/>
      <c r="N75" s="495"/>
      <c r="O75" s="509"/>
      <c r="P75" s="511"/>
      <c r="Q75" s="511"/>
    </row>
    <row r="76" spans="3:17" ht="36.75" customHeight="1">
      <c r="C76" s="496"/>
      <c r="D76" s="497"/>
      <c r="E76" s="497"/>
      <c r="F76" s="498"/>
      <c r="G76" s="513"/>
      <c r="H76" s="316"/>
      <c r="I76" s="513"/>
      <c r="J76" s="316"/>
      <c r="K76" s="496"/>
      <c r="L76" s="497"/>
      <c r="M76" s="497"/>
      <c r="N76" s="498"/>
      <c r="O76" s="510"/>
      <c r="P76" s="512"/>
      <c r="Q76" s="512"/>
    </row>
    <row r="77" spans="3:17" ht="67.5" customHeight="1">
      <c r="C77" s="380" t="s">
        <v>71</v>
      </c>
      <c r="D77" s="346"/>
      <c r="E77" s="300"/>
      <c r="F77" s="45" t="s">
        <v>52</v>
      </c>
      <c r="G77" s="256" t="str">
        <f>IF(様式C_研究分担医師等!G95="","",様式C_研究分担医師等!G95)</f>
        <v/>
      </c>
      <c r="H77" s="256"/>
      <c r="I77" s="256" t="str">
        <f>IF(様式C_研究分担医師等!J95="","",様式C_研究分担医師等!J95)</f>
        <v/>
      </c>
      <c r="J77" s="257"/>
      <c r="K77" s="514" t="str">
        <f>IF(様式C_研究分担医師等!M95="","",様式C_研究分担医師等!M95)</f>
        <v/>
      </c>
      <c r="L77" s="515" t="e">
        <f>IF(#REF!="","",#REF!)</f>
        <v>#REF!</v>
      </c>
      <c r="M77" s="582" t="e">
        <f>IF(#REF!="","",#REF!)</f>
        <v>#REF!</v>
      </c>
      <c r="N77" s="138" t="str">
        <f>IF(様式C_研究分担医師等!N95="","",様式C_研究分担医師等!N95)</f>
        <v/>
      </c>
      <c r="O77" s="86"/>
      <c r="P77" s="86"/>
      <c r="Q77" s="82"/>
    </row>
    <row r="78" spans="3:17" ht="98.1" customHeight="1">
      <c r="C78" s="467" t="s">
        <v>143</v>
      </c>
      <c r="D78" s="468"/>
      <c r="E78" s="469"/>
      <c r="F78" s="98" t="s">
        <v>52</v>
      </c>
      <c r="G78" s="258" t="str">
        <f>IF(様式C_研究分担医師等!G96="","",様式C_研究分担医師等!G96)</f>
        <v/>
      </c>
      <c r="H78" s="148" t="str">
        <f>IF(様式C_研究分担医師等!I97="有","給与あり",IF(様式C_研究分担医師等!I97="無","給与なし","-"))</f>
        <v>-</v>
      </c>
      <c r="I78" s="258" t="str">
        <f>IF(様式C_研究分担医師等!J96="","",様式C_研究分担医師等!J96)</f>
        <v/>
      </c>
      <c r="J78" s="180" t="str">
        <f>IF(様式C_研究分担医師等!L97="有","給与あり",IF(様式C_研究分担医師等!L97="無","給与なし","-"))</f>
        <v>-</v>
      </c>
      <c r="K78" s="473" t="str">
        <f>IF(様式C_研究分担医師等!M96="","",様式C_研究分担医師等!M96)</f>
        <v/>
      </c>
      <c r="L78" s="474" t="e">
        <f>IF(#REF!="","",#REF!)</f>
        <v>#REF!</v>
      </c>
      <c r="M78" s="300" t="e">
        <f>IF(#REF!="","",#REF!)</f>
        <v>#REF!</v>
      </c>
      <c r="N78" s="139" t="str">
        <f>IF(様式C_研究分担医師等!N96="","",様式C_研究分担医師等!N96)</f>
        <v/>
      </c>
      <c r="O78" s="86"/>
      <c r="P78" s="150"/>
      <c r="Q78" s="84"/>
    </row>
    <row r="79" spans="3:17" ht="98.1" customHeight="1">
      <c r="C79" s="467" t="s">
        <v>132</v>
      </c>
      <c r="D79" s="468"/>
      <c r="E79" s="469"/>
      <c r="F79" s="98" t="s">
        <v>52</v>
      </c>
      <c r="G79" s="258" t="str">
        <f>IF(様式C_研究分担医師等!G98="","",様式C_研究分担医師等!G98)</f>
        <v/>
      </c>
      <c r="H79" s="148" t="str">
        <f>IF(G79="いいえ","-",IF(様式C_研究分担医師等!I99&gt;=2500000,"250万円以上の利益あり","-"))</f>
        <v>-</v>
      </c>
      <c r="I79" s="258" t="str">
        <f>IF(様式C_研究分担医師等!J98="","",様式C_研究分担医師等!J98)</f>
        <v/>
      </c>
      <c r="J79" s="180" t="str">
        <f>IF(I79="いいえ","-",IF(様式C_研究分担医師等!L99&gt;=2500000,"250万円以上の利益あり","-"))</f>
        <v>-</v>
      </c>
      <c r="K79" s="473" t="str">
        <f>IF(様式C_研究分担医師等!M98="","",様式C_研究分担医師等!M98)</f>
        <v/>
      </c>
      <c r="L79" s="474" t="e">
        <f>IF(#REF!="","",#REF!)</f>
        <v>#REF!</v>
      </c>
      <c r="M79" s="300" t="e">
        <f>IF(#REF!="","",#REF!)</f>
        <v>#REF!</v>
      </c>
      <c r="N79" s="139" t="str">
        <f>IF(様式C_研究分担医師等!N98="","",様式C_研究分担医師等!N98)</f>
        <v/>
      </c>
      <c r="O79" s="86"/>
      <c r="P79" s="150"/>
      <c r="Q79" s="84"/>
    </row>
    <row r="80" spans="3:17" ht="98.1" customHeight="1">
      <c r="C80" s="517"/>
      <c r="D80" s="518"/>
      <c r="E80" s="519"/>
      <c r="F80" s="99" t="s">
        <v>51</v>
      </c>
      <c r="G80" s="258" t="str">
        <f>IF(様式C_研究分担医師等!G100="","",様式C_研究分担医師等!G100)</f>
        <v/>
      </c>
      <c r="H80" s="179" t="str">
        <f>IF(G101="いいえ","-",IF(様式C_研究分担医師等!I101&gt;=2500000,"250万円以上の利益あり","-"))</f>
        <v>-</v>
      </c>
      <c r="I80" s="259" t="str">
        <f>IF(様式C_研究分担医師等!J100="","",様式C_研究分担医師等!J100)</f>
        <v/>
      </c>
      <c r="J80" s="260" t="str">
        <f>IF(I101="いいえ","-",IF(様式C_研究分担医師等!L101&gt;=2500000,"250万円以上の利益あり","-"))</f>
        <v>-</v>
      </c>
      <c r="K80" s="473" t="str">
        <f>IF(様式C_研究分担医師等!M100="","",様式C_研究分担医師等!M100)</f>
        <v/>
      </c>
      <c r="L80" s="474" t="e">
        <f>IF(#REF!="","",#REF!)</f>
        <v>#REF!</v>
      </c>
      <c r="M80" s="300" t="e">
        <f>IF(#REF!="","",#REF!)</f>
        <v>#REF!</v>
      </c>
      <c r="N80" s="139" t="str">
        <f>IF(様式C_研究分担医師等!N100="","",様式C_研究分担医師等!N100)</f>
        <v/>
      </c>
      <c r="O80" s="86"/>
      <c r="P80" s="150"/>
      <c r="Q80" s="84"/>
    </row>
    <row r="81" spans="3:17" ht="98.1" customHeight="1">
      <c r="C81" s="475" t="s">
        <v>144</v>
      </c>
      <c r="D81" s="476"/>
      <c r="E81" s="477"/>
      <c r="F81" s="98" t="s">
        <v>52</v>
      </c>
      <c r="G81" s="258" t="str">
        <f>IF(様式C_研究分担医師等!G102="","",様式C_研究分担医師等!G102)</f>
        <v/>
      </c>
      <c r="H81" s="256"/>
      <c r="I81" s="256" t="str">
        <f>IF(様式C_研究分担医師等!J102="","",様式C_研究分担医師等!J102)</f>
        <v/>
      </c>
      <c r="J81" s="257"/>
      <c r="K81" s="473" t="str">
        <f>IF(様式C_研究分担医師等!M102="","",様式C_研究分担医師等!M102)</f>
        <v/>
      </c>
      <c r="L81" s="474" t="e">
        <f>IF(#REF!="","",#REF!)</f>
        <v>#REF!</v>
      </c>
      <c r="M81" s="300" t="e">
        <f>IF(#REF!="","",#REF!)</f>
        <v>#REF!</v>
      </c>
      <c r="N81" s="139" t="str">
        <f>IF(様式C_研究分担医師等!N102="","",様式C_研究分担医師等!N102)</f>
        <v/>
      </c>
      <c r="O81" s="86"/>
      <c r="P81" s="86"/>
      <c r="Q81" s="86"/>
    </row>
    <row r="82" spans="3:17" ht="98.1" customHeight="1">
      <c r="C82" s="478"/>
      <c r="D82" s="479"/>
      <c r="E82" s="480"/>
      <c r="F82" s="99" t="s">
        <v>51</v>
      </c>
      <c r="G82" s="258" t="str">
        <f>IF(様式C_研究分担医師等!G103="","",様式C_研究分担医師等!G103)</f>
        <v/>
      </c>
      <c r="H82" s="256"/>
      <c r="I82" s="256" t="str">
        <f>IF(様式C_研究分担医師等!J103="","",様式C_研究分担医師等!J103)</f>
        <v/>
      </c>
      <c r="J82" s="257"/>
      <c r="K82" s="473" t="str">
        <f>IF(様式C_研究分担医師等!M103="","",様式C_研究分担医師等!M103)</f>
        <v/>
      </c>
      <c r="L82" s="474"/>
      <c r="M82" s="300"/>
      <c r="N82" s="139" t="str">
        <f>IF(様式C_研究分担医師等!N103="","",様式C_研究分担医師等!N103)</f>
        <v/>
      </c>
      <c r="O82" s="86"/>
      <c r="P82" s="86"/>
      <c r="Q82" s="86"/>
    </row>
    <row r="83" spans="3:17" ht="98.1" customHeight="1">
      <c r="C83" s="467" t="s">
        <v>145</v>
      </c>
      <c r="D83" s="468"/>
      <c r="E83" s="481"/>
      <c r="F83" s="98" t="s">
        <v>52</v>
      </c>
      <c r="G83" s="258" t="str">
        <f>IF(様式C_研究分担医師等!G104="","",様式C_研究分担医師等!G104)</f>
        <v/>
      </c>
      <c r="H83" s="177" t="str">
        <f>IF(G83="いいえ","-",IF(様式C_研究分担医師等!I104="はい","株式保有","株式保有なし"))</f>
        <v>株式保有なし</v>
      </c>
      <c r="I83" s="256" t="str">
        <f>IF(様式C_研究分担医師等!J104="","",様式C_研究分担医師等!J104)</f>
        <v/>
      </c>
      <c r="J83" s="178" t="str">
        <f>IF(I83="いいえ","-",IF(様式C_研究分担医師等!L104="はい","株式保有","株式保有なし"))</f>
        <v>株式保有なし</v>
      </c>
      <c r="K83" s="473" t="str">
        <f>IF(様式C_研究分担医師等!M104="","",様式C_研究分担医師等!M104)</f>
        <v/>
      </c>
      <c r="L83" s="474" t="e">
        <f>IF(#REF!="","",#REF!)</f>
        <v>#REF!</v>
      </c>
      <c r="M83" s="300" t="e">
        <f>IF(#REF!="","",#REF!)</f>
        <v>#REF!</v>
      </c>
      <c r="N83" s="139" t="str">
        <f>IF(様式C_研究分担医師等!N104="","",様式C_研究分担医師等!N104)</f>
        <v/>
      </c>
      <c r="O83" s="86"/>
      <c r="P83" s="86"/>
      <c r="Q83" s="86"/>
    </row>
    <row r="84" spans="3:17" ht="98.1" customHeight="1">
      <c r="C84" s="482"/>
      <c r="D84" s="483"/>
      <c r="E84" s="484"/>
      <c r="F84" s="99" t="s">
        <v>51</v>
      </c>
      <c r="G84" s="258" t="str">
        <f>IF(様式C_研究分担医師等!G106="","",様式C_研究分担医師等!G106)</f>
        <v/>
      </c>
      <c r="H84" s="177" t="str">
        <f>IF(G84="いいえ","-",IF(様式C_研究分担医師等!I106="はい","株式保有","株式保有なし"))</f>
        <v>株式保有なし</v>
      </c>
      <c r="I84" s="256" t="str">
        <f>IF(様式C_研究分担医師等!J106="","",様式C_研究分担医師等!J106)</f>
        <v/>
      </c>
      <c r="J84" s="178" t="str">
        <f>IF(I84="いいえ","-",IF(様式C_研究分担医師等!L106="はい","株式保有","株式保有なし"))</f>
        <v>株式保有なし</v>
      </c>
      <c r="K84" s="473" t="str">
        <f>IF(様式C_研究分担医師等!M106="","",様式C_研究分担医師等!M106)</f>
        <v/>
      </c>
      <c r="L84" s="474" t="e">
        <f>IF(#REF!="","",#REF!)</f>
        <v>#REF!</v>
      </c>
      <c r="M84" s="300" t="e">
        <f>IF(#REF!="","",#REF!)</f>
        <v>#REF!</v>
      </c>
      <c r="N84" s="139" t="str">
        <f>IF(様式C_研究分担医師等!N106="","",様式C_研究分担医師等!N106)</f>
        <v/>
      </c>
      <c r="O84" s="86"/>
      <c r="P84" s="86"/>
      <c r="Q84" s="86"/>
    </row>
    <row r="85" spans="3:17" ht="98.1" customHeight="1">
      <c r="C85" s="467" t="s">
        <v>140</v>
      </c>
      <c r="D85" s="468"/>
      <c r="E85" s="469"/>
      <c r="F85" s="87" t="s">
        <v>52</v>
      </c>
      <c r="G85" s="258" t="str">
        <f>IF(様式C_研究分担医師等!G108="","",様式C_研究分担医師等!G108)</f>
        <v/>
      </c>
      <c r="H85" s="148" t="str">
        <f>IF(G85="いいえ","-",IF(様式C_研究分担医師等!I108="はい","知的財産への関与有り","知的財産への関与なし"))</f>
        <v>知的財産への関与なし</v>
      </c>
      <c r="I85" s="148" t="str">
        <f>IF(様式C_研究分担医師等!J108="","",様式C_研究分担医師等!J108)</f>
        <v/>
      </c>
      <c r="J85" s="180" t="str">
        <f>IF(I85="いいえ","-",IF(様式C_研究分担医師等!L108="はい","知的財産への関与有り","知的財産への関与なし"))</f>
        <v>知的財産への関与なし</v>
      </c>
      <c r="K85" s="473" t="str">
        <f>IF(様式C_研究分担医師等!M108="","",様式C_研究分担医師等!M108)</f>
        <v/>
      </c>
      <c r="L85" s="474" t="e">
        <f>IF(#REF!="","",#REF!)</f>
        <v>#REF!</v>
      </c>
      <c r="M85" s="300" t="e">
        <f>IF(#REF!="","",#REF!)</f>
        <v>#REF!</v>
      </c>
      <c r="N85" s="139" t="str">
        <f>IF(様式C_研究分担医師等!N108="","",様式C_研究分担医師等!N108)</f>
        <v/>
      </c>
      <c r="O85" s="86"/>
      <c r="P85" s="86"/>
      <c r="Q85" s="86"/>
    </row>
    <row r="86" spans="3:17" ht="98.1" customHeight="1">
      <c r="C86" s="470"/>
      <c r="D86" s="471"/>
      <c r="E86" s="472"/>
      <c r="F86" s="99" t="s">
        <v>51</v>
      </c>
      <c r="G86" s="258" t="str">
        <f>IF(様式C_研究分担医師等!G110="","",様式C_研究分担医師等!G110)</f>
        <v/>
      </c>
      <c r="H86" s="148" t="str">
        <f>IF(G86="いいえ","-",IF(様式C_研究分担医師等!I110="はい","知的財産への関与有り","知的財産への関与なし"))</f>
        <v>知的財産への関与なし</v>
      </c>
      <c r="I86" s="148" t="str">
        <f>IF(様式C_研究分担医師等!J110="","",様式C_研究分担医師等!J110)</f>
        <v/>
      </c>
      <c r="J86" s="180" t="str">
        <f>IF(I86="いいえ","-",IF(様式C_研究分担医師等!L110="はい","知的財産への関与有り","知的財産への関与なし"))</f>
        <v>知的財産への関与なし</v>
      </c>
      <c r="K86" s="473" t="str">
        <f>IF(様式C_研究分担医師等!M110="","",様式C_研究分担医師等!M110)</f>
        <v/>
      </c>
      <c r="L86" s="474" t="e">
        <f>IF(#REF!="","",#REF!)</f>
        <v>#REF!</v>
      </c>
      <c r="M86" s="300" t="e">
        <f>IF(#REF!="","",#REF!)</f>
        <v>#REF!</v>
      </c>
      <c r="N86" s="139" t="str">
        <f>IF(様式C_研究分担医師等!N110="","",様式C_研究分担医師等!N110)</f>
        <v/>
      </c>
      <c r="O86" s="150"/>
      <c r="P86" s="150"/>
      <c r="Q86" s="150"/>
    </row>
    <row r="87" spans="3:17" ht="19.5" customHeight="1">
      <c r="C87" s="17"/>
      <c r="D87" s="17"/>
      <c r="E87" s="88"/>
      <c r="F87" s="89"/>
      <c r="G87" s="66"/>
      <c r="H87" s="66"/>
      <c r="I87" s="77"/>
      <c r="J87" s="77"/>
      <c r="K87" s="90"/>
      <c r="L87" s="90"/>
      <c r="M87" s="90"/>
      <c r="N87" s="90"/>
      <c r="O87" s="90"/>
      <c r="P87" s="90"/>
      <c r="Q87" s="90"/>
    </row>
    <row r="88" spans="3:17" ht="31.5" customHeight="1">
      <c r="E88" s="79" t="s">
        <v>69</v>
      </c>
      <c r="F88" s="80" t="s">
        <v>106</v>
      </c>
      <c r="G88" s="556" t="str">
        <f>IF(G19="","",G19)</f>
        <v/>
      </c>
      <c r="H88" s="557"/>
      <c r="I88" s="558"/>
      <c r="J88" s="558"/>
      <c r="K88" s="558"/>
      <c r="L88" s="558"/>
      <c r="M88" s="558"/>
      <c r="N88" s="558"/>
      <c r="O88" s="558"/>
      <c r="P88" s="558"/>
      <c r="Q88" s="559"/>
    </row>
    <row r="89" spans="3:17" ht="20.100000000000001" customHeight="1">
      <c r="E89" s="81"/>
      <c r="F89" s="78"/>
      <c r="I89" s="78"/>
      <c r="J89" s="78"/>
      <c r="P89" s="50"/>
      <c r="Q89" s="50"/>
    </row>
    <row r="90" spans="3:17" ht="21" customHeight="1">
      <c r="C90" s="490" t="s">
        <v>54</v>
      </c>
      <c r="D90" s="491"/>
      <c r="E90" s="491"/>
      <c r="F90" s="492"/>
      <c r="G90" s="513" t="s">
        <v>53</v>
      </c>
      <c r="H90" s="302"/>
      <c r="I90" s="513" t="s">
        <v>70</v>
      </c>
      <c r="J90" s="302"/>
      <c r="K90" s="499" t="s">
        <v>86</v>
      </c>
      <c r="L90" s="491"/>
      <c r="M90" s="491"/>
      <c r="N90" s="492"/>
      <c r="O90" s="508" t="s">
        <v>87</v>
      </c>
      <c r="P90" s="508" t="s">
        <v>88</v>
      </c>
      <c r="Q90" s="508" t="s">
        <v>89</v>
      </c>
    </row>
    <row r="91" spans="3:17" ht="21" customHeight="1">
      <c r="C91" s="493"/>
      <c r="D91" s="494"/>
      <c r="E91" s="494"/>
      <c r="F91" s="495"/>
      <c r="G91" s="510" t="s">
        <v>23</v>
      </c>
      <c r="H91" s="508" t="s">
        <v>150</v>
      </c>
      <c r="I91" s="510" t="s">
        <v>23</v>
      </c>
      <c r="J91" s="508" t="s">
        <v>150</v>
      </c>
      <c r="K91" s="493"/>
      <c r="L91" s="494"/>
      <c r="M91" s="494"/>
      <c r="N91" s="495"/>
      <c r="O91" s="509"/>
      <c r="P91" s="511"/>
      <c r="Q91" s="511"/>
    </row>
    <row r="92" spans="3:17" ht="36.75" customHeight="1">
      <c r="C92" s="496"/>
      <c r="D92" s="497"/>
      <c r="E92" s="497"/>
      <c r="F92" s="498"/>
      <c r="G92" s="513"/>
      <c r="H92" s="316"/>
      <c r="I92" s="513"/>
      <c r="J92" s="316"/>
      <c r="K92" s="496"/>
      <c r="L92" s="497"/>
      <c r="M92" s="497"/>
      <c r="N92" s="498"/>
      <c r="O92" s="510"/>
      <c r="P92" s="512"/>
      <c r="Q92" s="512"/>
    </row>
    <row r="93" spans="3:17" ht="67.5" customHeight="1">
      <c r="C93" s="380" t="s">
        <v>71</v>
      </c>
      <c r="D93" s="346"/>
      <c r="E93" s="300"/>
      <c r="F93" s="45" t="s">
        <v>52</v>
      </c>
      <c r="G93" s="256" t="str">
        <f>IF(様式C_研究分担医師等!G118="","",様式C_研究分担医師等!G118)</f>
        <v/>
      </c>
      <c r="H93" s="256"/>
      <c r="I93" s="256" t="str">
        <f>IF(様式C_研究分担医師等!J118="","",様式C_研究分担医師等!J118)</f>
        <v/>
      </c>
      <c r="J93" s="257"/>
      <c r="K93" s="514" t="str">
        <f>IF(様式C_研究分担医師等!M118="","",様式C_研究分担医師等!M118)</f>
        <v/>
      </c>
      <c r="L93" s="515" t="e">
        <f>IF(#REF!="","",#REF!)</f>
        <v>#REF!</v>
      </c>
      <c r="M93" s="582" t="e">
        <f>IF(#REF!="","",#REF!)</f>
        <v>#REF!</v>
      </c>
      <c r="N93" s="138" t="str">
        <f>IF(様式C_研究分担医師等!N118="","",様式C_研究分担医師等!N118)</f>
        <v/>
      </c>
      <c r="O93" s="86"/>
      <c r="P93" s="86"/>
      <c r="Q93" s="82"/>
    </row>
    <row r="94" spans="3:17" ht="98.1" customHeight="1">
      <c r="C94" s="467" t="s">
        <v>143</v>
      </c>
      <c r="D94" s="468"/>
      <c r="E94" s="469"/>
      <c r="F94" s="98" t="s">
        <v>52</v>
      </c>
      <c r="G94" s="258" t="str">
        <f>IF(様式C_研究分担医師等!G119="","",様式C_研究分担医師等!G119)</f>
        <v/>
      </c>
      <c r="H94" s="148" t="str">
        <f>IF(様式C_研究分担医師等!I120="有","給与あり",IF(様式C_研究分担医師等!I120="無","給与なし","-"))</f>
        <v>-</v>
      </c>
      <c r="I94" s="258" t="str">
        <f>IF(様式C_研究分担医師等!J119="","",様式C_研究分担医師等!J119)</f>
        <v/>
      </c>
      <c r="J94" s="180" t="str">
        <f>IF(様式C_研究分担医師等!L120="有","給与あり",IF(様式C_研究分担医師等!L120="無","給与なし","-"))</f>
        <v>-</v>
      </c>
      <c r="K94" s="473" t="str">
        <f>IF(様式C_研究分担医師等!M119="","",様式C_研究分担医師等!M119)</f>
        <v/>
      </c>
      <c r="L94" s="474" t="e">
        <f>IF(#REF!="","",#REF!)</f>
        <v>#REF!</v>
      </c>
      <c r="M94" s="300" t="e">
        <f>IF(#REF!="","",#REF!)</f>
        <v>#REF!</v>
      </c>
      <c r="N94" s="139" t="str">
        <f>IF(様式C_研究分担医師等!N119="","",様式C_研究分担医師等!N119)</f>
        <v/>
      </c>
      <c r="O94" s="86"/>
      <c r="P94" s="150"/>
      <c r="Q94" s="84"/>
    </row>
    <row r="95" spans="3:17" ht="98.1" customHeight="1">
      <c r="C95" s="467" t="s">
        <v>132</v>
      </c>
      <c r="D95" s="468"/>
      <c r="E95" s="469"/>
      <c r="F95" s="98" t="s">
        <v>52</v>
      </c>
      <c r="G95" s="258" t="str">
        <f>IF(様式C_研究分担医師等!G121="","",様式C_研究分担医師等!G121)</f>
        <v/>
      </c>
      <c r="H95" s="148" t="str">
        <f>IF(G95="いいえ","-",IF(様式C_研究分担医師等!I122&gt;=2500000,"250万円以上の利益あり","-"))</f>
        <v>-</v>
      </c>
      <c r="I95" s="258" t="str">
        <f>IF(様式C_研究分担医師等!J121="","",様式C_研究分担医師等!J121)</f>
        <v/>
      </c>
      <c r="J95" s="180" t="str">
        <f>IF(I95="いいえ","-",IF(様式C_研究分担医師等!L122&gt;=2500000,"250万円以上の利益あり","-"))</f>
        <v>-</v>
      </c>
      <c r="K95" s="473" t="str">
        <f>IF(様式C_研究分担医師等!M121="","",様式C_研究分担医師等!M121)</f>
        <v/>
      </c>
      <c r="L95" s="474" t="e">
        <f>IF(#REF!="","",#REF!)</f>
        <v>#REF!</v>
      </c>
      <c r="M95" s="300" t="e">
        <f>IF(#REF!="","",#REF!)</f>
        <v>#REF!</v>
      </c>
      <c r="N95" s="139" t="str">
        <f>IF(様式C_研究分担医師等!N121="","",様式C_研究分担医師等!N121)</f>
        <v/>
      </c>
      <c r="O95" s="86"/>
      <c r="P95" s="150"/>
      <c r="Q95" s="84"/>
    </row>
    <row r="96" spans="3:17" ht="98.1" customHeight="1">
      <c r="C96" s="517"/>
      <c r="D96" s="518"/>
      <c r="E96" s="519"/>
      <c r="F96" s="99" t="s">
        <v>51</v>
      </c>
      <c r="G96" s="258" t="str">
        <f>IF(様式C_研究分担医師等!G123="","",様式C_研究分担医師等!G123)</f>
        <v/>
      </c>
      <c r="H96" s="179" t="str">
        <f>IF(G124="いいえ","-",IF(様式C_研究分担医師等!I124&gt;=2500000,"250万円以上の利益あり","-"))</f>
        <v>-</v>
      </c>
      <c r="I96" s="259" t="str">
        <f>IF(様式C_研究分担医師等!J123="","",様式C_研究分担医師等!J123)</f>
        <v/>
      </c>
      <c r="J96" s="260" t="str">
        <f>IF(I124="いいえ","-",IF(様式C_研究分担医師等!L124&gt;=2500000,"250万円以上の利益あり","-"))</f>
        <v>-</v>
      </c>
      <c r="K96" s="473" t="str">
        <f>IF(様式C_研究分担医師等!M123="","",様式C_研究分担医師等!M123)</f>
        <v/>
      </c>
      <c r="L96" s="474" t="e">
        <f>IF(#REF!="","",#REF!)</f>
        <v>#REF!</v>
      </c>
      <c r="M96" s="300" t="e">
        <f>IF(#REF!="","",#REF!)</f>
        <v>#REF!</v>
      </c>
      <c r="N96" s="139" t="str">
        <f>IF(様式C_研究分担医師等!N123="","",様式C_研究分担医師等!N123)</f>
        <v/>
      </c>
      <c r="O96" s="86"/>
      <c r="P96" s="150"/>
      <c r="Q96" s="84"/>
    </row>
    <row r="97" spans="3:17" ht="98.1" customHeight="1">
      <c r="C97" s="475" t="s">
        <v>144</v>
      </c>
      <c r="D97" s="476"/>
      <c r="E97" s="477"/>
      <c r="F97" s="98" t="s">
        <v>52</v>
      </c>
      <c r="G97" s="258" t="str">
        <f>IF(様式C_研究分担医師等!G125="","",様式C_研究分担医師等!G125)</f>
        <v/>
      </c>
      <c r="H97" s="256"/>
      <c r="I97" s="256" t="str">
        <f>IF(様式C_研究分担医師等!J125="","",様式C_研究分担医師等!J125)</f>
        <v/>
      </c>
      <c r="J97" s="257"/>
      <c r="K97" s="473" t="str">
        <f>IF(様式C_研究分担医師等!M125="","",様式C_研究分担医師等!M125)</f>
        <v/>
      </c>
      <c r="L97" s="474" t="e">
        <f>IF(#REF!="","",#REF!)</f>
        <v>#REF!</v>
      </c>
      <c r="M97" s="300" t="e">
        <f>IF(#REF!="","",#REF!)</f>
        <v>#REF!</v>
      </c>
      <c r="N97" s="139" t="str">
        <f>IF(様式C_研究分担医師等!N125="","",様式C_研究分担医師等!N125)</f>
        <v/>
      </c>
      <c r="O97" s="86"/>
      <c r="P97" s="86"/>
      <c r="Q97" s="86"/>
    </row>
    <row r="98" spans="3:17" ht="98.1" customHeight="1">
      <c r="C98" s="478"/>
      <c r="D98" s="479"/>
      <c r="E98" s="480"/>
      <c r="F98" s="99" t="s">
        <v>51</v>
      </c>
      <c r="G98" s="258" t="str">
        <f>IF(様式C_研究分担医師等!G126="","",様式C_研究分担医師等!G126)</f>
        <v/>
      </c>
      <c r="H98" s="256"/>
      <c r="I98" s="256" t="str">
        <f>IF(様式C_研究分担医師等!J126="","",様式C_研究分担医師等!J126)</f>
        <v/>
      </c>
      <c r="J98" s="257"/>
      <c r="K98" s="473" t="str">
        <f>IF(様式C_研究分担医師等!M126="","",様式C_研究分担医師等!M126)</f>
        <v/>
      </c>
      <c r="L98" s="474"/>
      <c r="M98" s="300"/>
      <c r="N98" s="139" t="str">
        <f>IF(様式C_研究分担医師等!N126="","",様式C_研究分担医師等!N126)</f>
        <v/>
      </c>
      <c r="O98" s="86"/>
      <c r="P98" s="86"/>
      <c r="Q98" s="86"/>
    </row>
    <row r="99" spans="3:17" ht="98.1" customHeight="1">
      <c r="C99" s="467" t="s">
        <v>145</v>
      </c>
      <c r="D99" s="468"/>
      <c r="E99" s="481"/>
      <c r="F99" s="98" t="s">
        <v>52</v>
      </c>
      <c r="G99" s="258" t="str">
        <f>IF(様式C_研究分担医師等!G127="","",様式C_研究分担医師等!G127)</f>
        <v/>
      </c>
      <c r="H99" s="177" t="str">
        <f>IF(G99="いいえ","-",IF(様式C_研究分担医師等!I127="はい","株式保有","株式保有なし"))</f>
        <v>株式保有なし</v>
      </c>
      <c r="I99" s="256" t="str">
        <f>IF(様式C_研究分担医師等!J127="","",様式C_研究分担医師等!J127)</f>
        <v/>
      </c>
      <c r="J99" s="178" t="str">
        <f>IF(I99="いいえ","-",IF(様式C_研究分担医師等!L127="はい","株式保有","株式保有なし"))</f>
        <v>株式保有なし</v>
      </c>
      <c r="K99" s="473" t="str">
        <f>IF(様式C_研究分担医師等!M127="","",様式C_研究分担医師等!M127)</f>
        <v/>
      </c>
      <c r="L99" s="474" t="e">
        <f>IF(#REF!="","",#REF!)</f>
        <v>#REF!</v>
      </c>
      <c r="M99" s="300" t="e">
        <f>IF(#REF!="","",#REF!)</f>
        <v>#REF!</v>
      </c>
      <c r="N99" s="139" t="str">
        <f>IF(様式C_研究分担医師等!N127="","",様式C_研究分担医師等!N127)</f>
        <v/>
      </c>
      <c r="O99" s="86"/>
      <c r="P99" s="86"/>
      <c r="Q99" s="86"/>
    </row>
    <row r="100" spans="3:17" ht="98.1" customHeight="1">
      <c r="C100" s="482"/>
      <c r="D100" s="483"/>
      <c r="E100" s="484"/>
      <c r="F100" s="99" t="s">
        <v>51</v>
      </c>
      <c r="G100" s="258" t="str">
        <f>IF(様式C_研究分担医師等!G129="","",様式C_研究分担医師等!G129)</f>
        <v/>
      </c>
      <c r="H100" s="177" t="str">
        <f>IF(G100="いいえ","-",IF(様式C_研究分担医師等!I129="はい","株式保有","株式保有なし"))</f>
        <v>株式保有なし</v>
      </c>
      <c r="I100" s="256" t="str">
        <f>IF(様式C_研究分担医師等!J129="","",様式C_研究分担医師等!J129)</f>
        <v/>
      </c>
      <c r="J100" s="178" t="str">
        <f>IF(I100="いいえ","-",IF(様式C_研究分担医師等!L129="はい","株式保有","株式保有なし"))</f>
        <v>株式保有なし</v>
      </c>
      <c r="K100" s="473" t="str">
        <f>IF(様式C_研究分担医師等!M129="","",様式C_研究分担医師等!M129)</f>
        <v/>
      </c>
      <c r="L100" s="474" t="e">
        <f>IF(#REF!="","",#REF!)</f>
        <v>#REF!</v>
      </c>
      <c r="M100" s="300" t="e">
        <f>IF(#REF!="","",#REF!)</f>
        <v>#REF!</v>
      </c>
      <c r="N100" s="139" t="str">
        <f>IF(様式C_研究分担医師等!N129="","",様式C_研究分担医師等!N129)</f>
        <v/>
      </c>
      <c r="O100" s="86"/>
      <c r="P100" s="86"/>
      <c r="Q100" s="86"/>
    </row>
    <row r="101" spans="3:17" ht="98.1" customHeight="1">
      <c r="C101" s="467" t="s">
        <v>140</v>
      </c>
      <c r="D101" s="468"/>
      <c r="E101" s="469"/>
      <c r="F101" s="87" t="s">
        <v>52</v>
      </c>
      <c r="G101" s="258" t="str">
        <f>IF(様式C_研究分担医師等!G131="","",様式C_研究分担医師等!G131)</f>
        <v/>
      </c>
      <c r="H101" s="148" t="str">
        <f>IF(G101="いいえ","-",IF(様式C_研究分担医師等!I131="はい","知的財産への関与有り","知的財産への関与なし"))</f>
        <v>知的財産への関与なし</v>
      </c>
      <c r="I101" s="148" t="str">
        <f>IF(様式C_研究分担医師等!J131="","",様式C_研究分担医師等!J131)</f>
        <v/>
      </c>
      <c r="J101" s="180" t="str">
        <f>IF(I101="いいえ","-",IF(様式C_研究分担医師等!L131="はい","知的財産への関与有り","知的財産への関与なし"))</f>
        <v>知的財産への関与なし</v>
      </c>
      <c r="K101" s="473" t="str">
        <f>IF(様式C_研究分担医師等!M131="","",様式C_研究分担医師等!M131)</f>
        <v/>
      </c>
      <c r="L101" s="474" t="e">
        <f>IF(#REF!="","",#REF!)</f>
        <v>#REF!</v>
      </c>
      <c r="M101" s="300" t="e">
        <f>IF(#REF!="","",#REF!)</f>
        <v>#REF!</v>
      </c>
      <c r="N101" s="139" t="str">
        <f>IF(様式C_研究分担医師等!N131="","",様式C_研究分担医師等!N131)</f>
        <v/>
      </c>
      <c r="O101" s="86"/>
      <c r="P101" s="86"/>
      <c r="Q101" s="86"/>
    </row>
    <row r="102" spans="3:17" ht="98.1" customHeight="1">
      <c r="C102" s="470"/>
      <c r="D102" s="471"/>
      <c r="E102" s="472"/>
      <c r="F102" s="99" t="s">
        <v>51</v>
      </c>
      <c r="G102" s="258" t="str">
        <f>IF(様式C_研究分担医師等!G133="","",様式C_研究分担医師等!G133)</f>
        <v/>
      </c>
      <c r="H102" s="148" t="str">
        <f>IF(G102="いいえ","-",IF(様式C_研究分担医師等!I133="はい","知的財産への関与有り","知的財産への関与なし"))</f>
        <v>知的財産への関与なし</v>
      </c>
      <c r="I102" s="148" t="str">
        <f>IF(様式C_研究分担医師等!J133="","",様式C_研究分担医師等!J133)</f>
        <v/>
      </c>
      <c r="J102" s="180" t="str">
        <f>IF(I102="いいえ","-",IF(様式C_研究分担医師等!L133="はい","知的財産への関与有り","知的財産への関与なし"))</f>
        <v>知的財産への関与なし</v>
      </c>
      <c r="K102" s="473" t="str">
        <f>IF(様式C_研究分担医師等!M133="","",様式C_研究分担医師等!M133)</f>
        <v/>
      </c>
      <c r="L102" s="474" t="e">
        <f>IF(#REF!="","",#REF!)</f>
        <v>#REF!</v>
      </c>
      <c r="M102" s="300" t="e">
        <f>IF(#REF!="","",#REF!)</f>
        <v>#REF!</v>
      </c>
      <c r="N102" s="139" t="str">
        <f>IF(様式C_研究分担医師等!N133="","",様式C_研究分担医師等!N133)</f>
        <v/>
      </c>
      <c r="O102" s="150"/>
      <c r="P102" s="150"/>
      <c r="Q102" s="150"/>
    </row>
    <row r="104" spans="3:17" ht="31.5" customHeight="1">
      <c r="E104" s="79" t="s">
        <v>69</v>
      </c>
      <c r="F104" s="80" t="s">
        <v>107</v>
      </c>
      <c r="G104" s="556" t="str">
        <f>IF(G20="","",G20)</f>
        <v/>
      </c>
      <c r="H104" s="557"/>
      <c r="I104" s="558"/>
      <c r="J104" s="558"/>
      <c r="K104" s="558"/>
      <c r="L104" s="558"/>
      <c r="M104" s="558"/>
      <c r="N104" s="558"/>
      <c r="O104" s="558"/>
      <c r="P104" s="558"/>
      <c r="Q104" s="559"/>
    </row>
    <row r="105" spans="3:17" ht="20.100000000000001" customHeight="1">
      <c r="E105" s="81"/>
      <c r="F105" s="78"/>
      <c r="I105" s="78"/>
      <c r="J105" s="78"/>
      <c r="P105" s="50"/>
      <c r="Q105" s="50"/>
    </row>
    <row r="106" spans="3:17" ht="21" customHeight="1">
      <c r="C106" s="490" t="s">
        <v>54</v>
      </c>
      <c r="D106" s="491"/>
      <c r="E106" s="491"/>
      <c r="F106" s="492"/>
      <c r="G106" s="513" t="s">
        <v>53</v>
      </c>
      <c r="H106" s="302"/>
      <c r="I106" s="513" t="s">
        <v>70</v>
      </c>
      <c r="J106" s="302"/>
      <c r="K106" s="499" t="s">
        <v>86</v>
      </c>
      <c r="L106" s="491"/>
      <c r="M106" s="491"/>
      <c r="N106" s="492"/>
      <c r="O106" s="508" t="s">
        <v>87</v>
      </c>
      <c r="P106" s="508" t="s">
        <v>88</v>
      </c>
      <c r="Q106" s="508" t="s">
        <v>89</v>
      </c>
    </row>
    <row r="107" spans="3:17" ht="21" customHeight="1">
      <c r="C107" s="493"/>
      <c r="D107" s="494"/>
      <c r="E107" s="494"/>
      <c r="F107" s="495"/>
      <c r="G107" s="510" t="s">
        <v>23</v>
      </c>
      <c r="H107" s="508" t="s">
        <v>150</v>
      </c>
      <c r="I107" s="510" t="s">
        <v>23</v>
      </c>
      <c r="J107" s="508" t="s">
        <v>150</v>
      </c>
      <c r="K107" s="493"/>
      <c r="L107" s="494"/>
      <c r="M107" s="494"/>
      <c r="N107" s="495"/>
      <c r="O107" s="509"/>
      <c r="P107" s="511"/>
      <c r="Q107" s="511"/>
    </row>
    <row r="108" spans="3:17" ht="36.75" customHeight="1">
      <c r="C108" s="496"/>
      <c r="D108" s="497"/>
      <c r="E108" s="497"/>
      <c r="F108" s="498"/>
      <c r="G108" s="513"/>
      <c r="H108" s="316"/>
      <c r="I108" s="513"/>
      <c r="J108" s="316"/>
      <c r="K108" s="496"/>
      <c r="L108" s="497"/>
      <c r="M108" s="497"/>
      <c r="N108" s="498"/>
      <c r="O108" s="510"/>
      <c r="P108" s="512"/>
      <c r="Q108" s="512"/>
    </row>
    <row r="109" spans="3:17" ht="67.5" customHeight="1">
      <c r="C109" s="380" t="s">
        <v>71</v>
      </c>
      <c r="D109" s="346"/>
      <c r="E109" s="300"/>
      <c r="F109" s="45" t="s">
        <v>52</v>
      </c>
      <c r="G109" s="256" t="str">
        <f>IF(様式C_研究分担医師等!G141="","",様式C_研究分担医師等!G141)</f>
        <v/>
      </c>
      <c r="H109" s="256"/>
      <c r="I109" s="256" t="str">
        <f>IF(様式C_研究分担医師等!J141="","",様式C_研究分担医師等!J141)</f>
        <v/>
      </c>
      <c r="J109" s="257"/>
      <c r="K109" s="514" t="str">
        <f>IF(様式C_研究分担医師等!M141="","",様式C_研究分担医師等!M141)</f>
        <v/>
      </c>
      <c r="L109" s="515" t="e">
        <f>IF(#REF!="","",#REF!)</f>
        <v>#REF!</v>
      </c>
      <c r="M109" s="582" t="e">
        <f>IF(#REF!="","",#REF!)</f>
        <v>#REF!</v>
      </c>
      <c r="N109" s="138" t="str">
        <f>IF(様式C_研究分担医師等!N141="","",様式C_研究分担医師等!N141)</f>
        <v/>
      </c>
      <c r="O109" s="86"/>
      <c r="P109" s="86"/>
      <c r="Q109" s="82"/>
    </row>
    <row r="110" spans="3:17" ht="98.1" customHeight="1">
      <c r="C110" s="467" t="s">
        <v>143</v>
      </c>
      <c r="D110" s="468"/>
      <c r="E110" s="469"/>
      <c r="F110" s="98" t="s">
        <v>52</v>
      </c>
      <c r="G110" s="258" t="str">
        <f>IF(様式C_研究分担医師等!G142="","",様式C_研究分担医師等!G142)</f>
        <v/>
      </c>
      <c r="H110" s="148" t="str">
        <f>IF(様式C_研究分担医師等!I143="有","給与あり",IF(様式C_研究分担医師等!I143="無","給与なし","-"))</f>
        <v>-</v>
      </c>
      <c r="I110" s="258" t="str">
        <f>IF(様式C_研究分担医師等!J142="","",様式C_研究分担医師等!J142)</f>
        <v/>
      </c>
      <c r="J110" s="180" t="str">
        <f>IF(様式C_研究分担医師等!L143="有","給与あり",IF(様式C_研究分担医師等!L143="無","給与なし","-"))</f>
        <v>-</v>
      </c>
      <c r="K110" s="473" t="str">
        <f>IF(様式C_研究分担医師等!M142="","",様式C_研究分担医師等!M142)</f>
        <v/>
      </c>
      <c r="L110" s="474" t="e">
        <f>IF(#REF!="","",#REF!)</f>
        <v>#REF!</v>
      </c>
      <c r="M110" s="300" t="e">
        <f>IF(#REF!="","",#REF!)</f>
        <v>#REF!</v>
      </c>
      <c r="N110" s="139" t="str">
        <f>IF(様式C_研究分担医師等!N142="","",様式C_研究分担医師等!N142)</f>
        <v/>
      </c>
      <c r="O110" s="86"/>
      <c r="P110" s="150"/>
      <c r="Q110" s="84"/>
    </row>
    <row r="111" spans="3:17" ht="98.1" customHeight="1">
      <c r="C111" s="467" t="s">
        <v>132</v>
      </c>
      <c r="D111" s="468"/>
      <c r="E111" s="469"/>
      <c r="F111" s="98" t="s">
        <v>52</v>
      </c>
      <c r="G111" s="258" t="str">
        <f>IF(様式C_研究分担医師等!G144="","",様式C_研究分担医師等!G144)</f>
        <v/>
      </c>
      <c r="H111" s="148" t="str">
        <f>IF(G111="いいえ","-",IF(様式C_研究分担医師等!I145&gt;=2500000,"250万円以上の利益あり","-"))</f>
        <v>-</v>
      </c>
      <c r="I111" s="258" t="str">
        <f>IF(様式C_研究分担医師等!J144="","",様式C_研究分担医師等!J144)</f>
        <v/>
      </c>
      <c r="J111" s="180" t="str">
        <f>IF(I111="いいえ","-",IF(様式C_研究分担医師等!L145&gt;=2500000,"250万円以上の利益あり","-"))</f>
        <v>-</v>
      </c>
      <c r="K111" s="473" t="str">
        <f>IF(様式C_研究分担医師等!M144="","",様式C_研究分担医師等!M144)</f>
        <v/>
      </c>
      <c r="L111" s="474" t="e">
        <f>IF(#REF!="","",#REF!)</f>
        <v>#REF!</v>
      </c>
      <c r="M111" s="300" t="e">
        <f>IF(#REF!="","",#REF!)</f>
        <v>#REF!</v>
      </c>
      <c r="N111" s="139" t="str">
        <f>IF(様式C_研究分担医師等!N144="","",様式C_研究分担医師等!N144)</f>
        <v/>
      </c>
      <c r="O111" s="86"/>
      <c r="P111" s="150"/>
      <c r="Q111" s="84"/>
    </row>
    <row r="112" spans="3:17" ht="98.1" customHeight="1">
      <c r="C112" s="517"/>
      <c r="D112" s="518"/>
      <c r="E112" s="519"/>
      <c r="F112" s="99" t="s">
        <v>51</v>
      </c>
      <c r="G112" s="258" t="str">
        <f>IF(様式C_研究分担医師等!G146="","",様式C_研究分担医師等!G146)</f>
        <v/>
      </c>
      <c r="H112" s="179" t="str">
        <f>IF(G112="いいえ","-",IF(様式C_研究分担医師等!I147&gt;=2500000,"250万円以上の利益あり","-"))</f>
        <v>-</v>
      </c>
      <c r="I112" s="259" t="str">
        <f>IF(様式C_研究分担医師等!J146="","",様式C_研究分担医師等!J146)</f>
        <v/>
      </c>
      <c r="J112" s="260" t="str">
        <f>IF(I112="いいえ","-",IF(様式C_研究分担医師等!L147&gt;=2500000,"250万円以上の利益あり","-"))</f>
        <v>-</v>
      </c>
      <c r="K112" s="473" t="str">
        <f>IF(様式C_研究分担医師等!M146="","",様式C_研究分担医師等!M146)</f>
        <v/>
      </c>
      <c r="L112" s="474" t="e">
        <f>IF(#REF!="","",#REF!)</f>
        <v>#REF!</v>
      </c>
      <c r="M112" s="300" t="e">
        <f>IF(#REF!="","",#REF!)</f>
        <v>#REF!</v>
      </c>
      <c r="N112" s="139" t="str">
        <f>IF(様式C_研究分担医師等!N146="","",様式C_研究分担医師等!N146)</f>
        <v/>
      </c>
      <c r="O112" s="86"/>
      <c r="P112" s="150"/>
      <c r="Q112" s="84"/>
    </row>
    <row r="113" spans="3:17" ht="98.1" customHeight="1">
      <c r="C113" s="475" t="s">
        <v>144</v>
      </c>
      <c r="D113" s="476"/>
      <c r="E113" s="477"/>
      <c r="F113" s="98" t="s">
        <v>52</v>
      </c>
      <c r="G113" s="258" t="str">
        <f>IF(様式C_研究分担医師等!G148="","",様式C_研究分担医師等!G148)</f>
        <v/>
      </c>
      <c r="H113" s="256"/>
      <c r="I113" s="256" t="str">
        <f>IF(様式C_研究分担医師等!J148="","",様式C_研究分担医師等!J148)</f>
        <v/>
      </c>
      <c r="J113" s="257"/>
      <c r="K113" s="473" t="str">
        <f>IF(様式C_研究分担医師等!M148="","",様式C_研究分担医師等!M148)</f>
        <v/>
      </c>
      <c r="L113" s="474" t="e">
        <f>IF(#REF!="","",#REF!)</f>
        <v>#REF!</v>
      </c>
      <c r="M113" s="300" t="e">
        <f>IF(#REF!="","",#REF!)</f>
        <v>#REF!</v>
      </c>
      <c r="N113" s="139" t="str">
        <f>IF(様式C_研究分担医師等!N148="","",様式C_研究分担医師等!N148)</f>
        <v/>
      </c>
      <c r="O113" s="86"/>
      <c r="P113" s="86"/>
      <c r="Q113" s="86"/>
    </row>
    <row r="114" spans="3:17" ht="98.1" customHeight="1">
      <c r="C114" s="478"/>
      <c r="D114" s="479"/>
      <c r="E114" s="480"/>
      <c r="F114" s="99" t="s">
        <v>51</v>
      </c>
      <c r="G114" s="258" t="str">
        <f>IF(様式C_研究分担医師等!G149="","",様式C_研究分担医師等!G149)</f>
        <v/>
      </c>
      <c r="H114" s="256"/>
      <c r="I114" s="256" t="str">
        <f>IF(様式C_研究分担医師等!J149="","",様式C_研究分担医師等!J149)</f>
        <v/>
      </c>
      <c r="J114" s="257"/>
      <c r="K114" s="473" t="str">
        <f>IF(様式C_研究分担医師等!M149="","",様式C_研究分担医師等!M149)</f>
        <v/>
      </c>
      <c r="L114" s="474"/>
      <c r="M114" s="300"/>
      <c r="N114" s="139" t="str">
        <f>IF(様式C_研究分担医師等!N149="","",様式C_研究分担医師等!N149)</f>
        <v/>
      </c>
      <c r="O114" s="86"/>
      <c r="P114" s="86"/>
      <c r="Q114" s="86"/>
    </row>
    <row r="115" spans="3:17" ht="98.1" customHeight="1">
      <c r="C115" s="467" t="s">
        <v>145</v>
      </c>
      <c r="D115" s="468"/>
      <c r="E115" s="481"/>
      <c r="F115" s="98" t="s">
        <v>52</v>
      </c>
      <c r="G115" s="258" t="str">
        <f>IF(様式C_研究分担医師等!G150="","",様式C_研究分担医師等!G150)</f>
        <v/>
      </c>
      <c r="H115" s="177" t="str">
        <f>IF(G115="いいえ","-",IF(様式C_研究分担医師等!I150="はい","株式保有","株式保有なし"))</f>
        <v>株式保有なし</v>
      </c>
      <c r="I115" s="256" t="str">
        <f>IF(様式C_研究分担医師等!J150="","",様式C_研究分担医師等!J150)</f>
        <v/>
      </c>
      <c r="J115" s="178" t="str">
        <f>IF(I115="いいえ","-",IF(様式C_研究分担医師等!L150="はい","株式保有","株式保有なし"))</f>
        <v>株式保有なし</v>
      </c>
      <c r="K115" s="473" t="str">
        <f>IF(様式C_研究分担医師等!M150="","",様式C_研究分担医師等!M150)</f>
        <v/>
      </c>
      <c r="L115" s="474" t="e">
        <f>IF(#REF!="","",#REF!)</f>
        <v>#REF!</v>
      </c>
      <c r="M115" s="300" t="e">
        <f>IF(#REF!="","",#REF!)</f>
        <v>#REF!</v>
      </c>
      <c r="N115" s="139" t="str">
        <f>IF(様式C_研究分担医師等!N150="","",様式C_研究分担医師等!N150)</f>
        <v/>
      </c>
      <c r="O115" s="86"/>
      <c r="P115" s="86"/>
      <c r="Q115" s="86"/>
    </row>
    <row r="116" spans="3:17" ht="98.1" customHeight="1">
      <c r="C116" s="482"/>
      <c r="D116" s="483"/>
      <c r="E116" s="484"/>
      <c r="F116" s="99" t="s">
        <v>51</v>
      </c>
      <c r="G116" s="258" t="str">
        <f>IF(様式C_研究分担医師等!G152="","",様式C_研究分担医師等!G152)</f>
        <v/>
      </c>
      <c r="H116" s="177" t="str">
        <f>IF(G116="いいえ","-",IF(様式C_研究分担医師等!I152="はい","株式保有","株式保有なし"))</f>
        <v>株式保有なし</v>
      </c>
      <c r="I116" s="256" t="str">
        <f>IF(様式C_研究分担医師等!J152="","",様式C_研究分担医師等!J152)</f>
        <v/>
      </c>
      <c r="J116" s="178" t="str">
        <f>IF(I116="いいえ","-",IF(様式C_研究分担医師等!L152="はい","株式保有","株式保有なし"))</f>
        <v>株式保有なし</v>
      </c>
      <c r="K116" s="473" t="str">
        <f>IF(様式C_研究分担医師等!M152="","",様式C_研究分担医師等!M152)</f>
        <v/>
      </c>
      <c r="L116" s="474" t="e">
        <f>IF(#REF!="","",#REF!)</f>
        <v>#REF!</v>
      </c>
      <c r="M116" s="300" t="e">
        <f>IF(#REF!="","",#REF!)</f>
        <v>#REF!</v>
      </c>
      <c r="N116" s="139" t="str">
        <f>IF(様式C_研究分担医師等!N152="","",様式C_研究分担医師等!N152)</f>
        <v/>
      </c>
      <c r="O116" s="86"/>
      <c r="P116" s="86"/>
      <c r="Q116" s="86"/>
    </row>
    <row r="117" spans="3:17" ht="98.1" customHeight="1">
      <c r="C117" s="467" t="s">
        <v>140</v>
      </c>
      <c r="D117" s="468"/>
      <c r="E117" s="469"/>
      <c r="F117" s="87" t="s">
        <v>52</v>
      </c>
      <c r="G117" s="258" t="str">
        <f>IF(様式C_研究分担医師等!G154="","",様式C_研究分担医師等!G154)</f>
        <v/>
      </c>
      <c r="H117" s="148" t="str">
        <f>IF(G117="いいえ","-",IF(様式C_研究分担医師等!I154="はい","知的財産への関与有り","知的財産への関与なし"))</f>
        <v>知的財産への関与なし</v>
      </c>
      <c r="I117" s="148" t="str">
        <f>IF(様式C_研究分担医師等!J154="","",様式C_研究分担医師等!J154)</f>
        <v/>
      </c>
      <c r="J117" s="180" t="str">
        <f>IF(I117="いいえ","-",IF(様式C_研究分担医師等!L154="はい","知的財産への関与有り","知的財産への関与なし"))</f>
        <v>知的財産への関与なし</v>
      </c>
      <c r="K117" s="473" t="str">
        <f>IF(様式C_研究分担医師等!M154="","",様式C_研究分担医師等!M154)</f>
        <v/>
      </c>
      <c r="L117" s="474" t="e">
        <f>IF(#REF!="","",#REF!)</f>
        <v>#REF!</v>
      </c>
      <c r="M117" s="300" t="e">
        <f>IF(#REF!="","",#REF!)</f>
        <v>#REF!</v>
      </c>
      <c r="N117" s="139" t="str">
        <f>IF(様式C_研究分担医師等!N154="","",様式C_研究分担医師等!N154)</f>
        <v/>
      </c>
      <c r="O117" s="86"/>
      <c r="P117" s="86"/>
      <c r="Q117" s="86"/>
    </row>
    <row r="118" spans="3:17" ht="98.1" customHeight="1">
      <c r="C118" s="470"/>
      <c r="D118" s="471"/>
      <c r="E118" s="472"/>
      <c r="F118" s="99" t="s">
        <v>51</v>
      </c>
      <c r="G118" s="258" t="str">
        <f>IF(様式C_研究分担医師等!G156="","",様式C_研究分担医師等!G156)</f>
        <v/>
      </c>
      <c r="H118" s="148" t="str">
        <f>IF(G118="いいえ","-",IF(様式C_研究分担医師等!I156="はい","知的財産への関与有り","知的財産への関与なし"))</f>
        <v>知的財産への関与なし</v>
      </c>
      <c r="I118" s="148" t="str">
        <f>IF(様式C_研究分担医師等!J156="","",様式C_研究分担医師等!J156)</f>
        <v/>
      </c>
      <c r="J118" s="180" t="str">
        <f>IF(I118="いいえ","-",IF(様式C_研究分担医師等!L156="はい","知的財産への関与有り","知的財産への関与なし"))</f>
        <v>知的財産への関与なし</v>
      </c>
      <c r="K118" s="473" t="str">
        <f>IF(様式C_研究分担医師等!M156="","",様式C_研究分担医師等!M156)</f>
        <v/>
      </c>
      <c r="L118" s="474" t="e">
        <f>IF(#REF!="","",#REF!)</f>
        <v>#REF!</v>
      </c>
      <c r="M118" s="300" t="e">
        <f>IF(#REF!="","",#REF!)</f>
        <v>#REF!</v>
      </c>
      <c r="N118" s="139" t="str">
        <f>IF(様式C_研究分担医師等!N156="","",様式C_研究分担医師等!N156)</f>
        <v/>
      </c>
      <c r="O118" s="150"/>
      <c r="P118" s="150"/>
      <c r="Q118" s="150"/>
    </row>
    <row r="119" spans="3:17" ht="19.5" customHeight="1">
      <c r="C119" s="17"/>
      <c r="D119" s="17"/>
      <c r="E119" s="88"/>
      <c r="F119" s="89"/>
      <c r="G119" s="66"/>
      <c r="H119" s="66"/>
      <c r="I119" s="77"/>
      <c r="J119" s="77"/>
      <c r="K119" s="90"/>
      <c r="L119" s="90"/>
      <c r="M119" s="90"/>
      <c r="N119" s="90"/>
      <c r="O119" s="90"/>
      <c r="P119" s="90"/>
      <c r="Q119" s="90"/>
    </row>
    <row r="120" spans="3:17" ht="31.5" customHeight="1">
      <c r="E120" s="79" t="s">
        <v>69</v>
      </c>
      <c r="F120" s="80" t="s">
        <v>108</v>
      </c>
      <c r="G120" s="556" t="str">
        <f>IF(G21="","",G21)</f>
        <v/>
      </c>
      <c r="H120" s="557"/>
      <c r="I120" s="558"/>
      <c r="J120" s="558"/>
      <c r="K120" s="558"/>
      <c r="L120" s="558"/>
      <c r="M120" s="558"/>
      <c r="N120" s="558"/>
      <c r="O120" s="558"/>
      <c r="P120" s="558"/>
      <c r="Q120" s="559"/>
    </row>
    <row r="121" spans="3:17" ht="20.100000000000001" customHeight="1">
      <c r="E121" s="81"/>
      <c r="F121" s="78"/>
      <c r="I121" s="78"/>
      <c r="J121" s="78"/>
      <c r="P121" s="50"/>
      <c r="Q121" s="50"/>
    </row>
    <row r="122" spans="3:17" ht="21" customHeight="1">
      <c r="C122" s="490" t="s">
        <v>54</v>
      </c>
      <c r="D122" s="491"/>
      <c r="E122" s="491"/>
      <c r="F122" s="492"/>
      <c r="G122" s="513" t="s">
        <v>53</v>
      </c>
      <c r="H122" s="302"/>
      <c r="I122" s="513" t="s">
        <v>70</v>
      </c>
      <c r="J122" s="302"/>
      <c r="K122" s="499" t="s">
        <v>86</v>
      </c>
      <c r="L122" s="491"/>
      <c r="M122" s="491"/>
      <c r="N122" s="492"/>
      <c r="O122" s="508" t="s">
        <v>87</v>
      </c>
      <c r="P122" s="508" t="s">
        <v>88</v>
      </c>
      <c r="Q122" s="508" t="s">
        <v>89</v>
      </c>
    </row>
    <row r="123" spans="3:17" ht="21" customHeight="1">
      <c r="C123" s="493"/>
      <c r="D123" s="494"/>
      <c r="E123" s="494"/>
      <c r="F123" s="495"/>
      <c r="G123" s="510" t="s">
        <v>23</v>
      </c>
      <c r="H123" s="508" t="s">
        <v>150</v>
      </c>
      <c r="I123" s="510" t="s">
        <v>23</v>
      </c>
      <c r="J123" s="508" t="s">
        <v>150</v>
      </c>
      <c r="K123" s="493"/>
      <c r="L123" s="494"/>
      <c r="M123" s="494"/>
      <c r="N123" s="495"/>
      <c r="O123" s="509"/>
      <c r="P123" s="511"/>
      <c r="Q123" s="511"/>
    </row>
    <row r="124" spans="3:17" ht="36.75" customHeight="1">
      <c r="C124" s="496"/>
      <c r="D124" s="497"/>
      <c r="E124" s="497"/>
      <c r="F124" s="498"/>
      <c r="G124" s="513"/>
      <c r="H124" s="316"/>
      <c r="I124" s="513"/>
      <c r="J124" s="316"/>
      <c r="K124" s="496"/>
      <c r="L124" s="497"/>
      <c r="M124" s="497"/>
      <c r="N124" s="498"/>
      <c r="O124" s="510"/>
      <c r="P124" s="512"/>
      <c r="Q124" s="512"/>
    </row>
    <row r="125" spans="3:17" ht="67.5" customHeight="1">
      <c r="C125" s="380" t="s">
        <v>71</v>
      </c>
      <c r="D125" s="346"/>
      <c r="E125" s="300"/>
      <c r="F125" s="45" t="s">
        <v>52</v>
      </c>
      <c r="G125" s="256" t="str">
        <f>IF(様式C_研究分担医師等!G164="","",様式C_研究分担医師等!G164)</f>
        <v/>
      </c>
      <c r="H125" s="256"/>
      <c r="I125" s="256" t="str">
        <f>IF(様式C_研究分担医師等!J164="","",様式C_研究分担医師等!J164)</f>
        <v/>
      </c>
      <c r="J125" s="257"/>
      <c r="K125" s="514" t="str">
        <f>IF(様式C_研究分担医師等!M164="","",様式C_研究分担医師等!M164)</f>
        <v/>
      </c>
      <c r="L125" s="515" t="e">
        <f>IF(#REF!="","",#REF!)</f>
        <v>#REF!</v>
      </c>
      <c r="M125" s="582" t="e">
        <f>IF(#REF!="","",#REF!)</f>
        <v>#REF!</v>
      </c>
      <c r="N125" s="138" t="str">
        <f>IF(様式C_研究分担医師等!N164="","",様式C_研究分担医師等!N164)</f>
        <v/>
      </c>
      <c r="O125" s="86"/>
      <c r="P125" s="86"/>
      <c r="Q125" s="82"/>
    </row>
    <row r="126" spans="3:17" ht="98.1" customHeight="1">
      <c r="C126" s="467" t="s">
        <v>143</v>
      </c>
      <c r="D126" s="468"/>
      <c r="E126" s="469"/>
      <c r="F126" s="98" t="s">
        <v>52</v>
      </c>
      <c r="G126" s="258" t="str">
        <f>IF(様式C_研究分担医師等!G165="","",様式C_研究分担医師等!G165)</f>
        <v/>
      </c>
      <c r="H126" s="148" t="str">
        <f>IF(様式C_研究分担医師等!I166="有","給与あり",IF(様式C_研究分担医師等!I166="無","給与なし","-"))</f>
        <v>-</v>
      </c>
      <c r="I126" s="258" t="str">
        <f>IF(様式C_研究分担医師等!J165="","",様式C_研究分担医師等!J165)</f>
        <v/>
      </c>
      <c r="J126" s="180" t="str">
        <f>IF(様式C_研究分担医師等!L166="有","給与あり",IF(様式C_研究分担医師等!L166="無","給与なし","-"))</f>
        <v>-</v>
      </c>
      <c r="K126" s="473" t="str">
        <f>IF(様式C_研究分担医師等!M165="","",様式C_研究分担医師等!M165)</f>
        <v/>
      </c>
      <c r="L126" s="474" t="e">
        <f>IF(#REF!="","",#REF!)</f>
        <v>#REF!</v>
      </c>
      <c r="M126" s="300" t="e">
        <f>IF(#REF!="","",#REF!)</f>
        <v>#REF!</v>
      </c>
      <c r="N126" s="139" t="str">
        <f>IF(様式C_研究分担医師等!N165="","",様式C_研究分担医師等!N165)</f>
        <v/>
      </c>
      <c r="O126" s="86"/>
      <c r="P126" s="150"/>
      <c r="Q126" s="84"/>
    </row>
    <row r="127" spans="3:17" ht="98.1" customHeight="1">
      <c r="C127" s="467" t="s">
        <v>132</v>
      </c>
      <c r="D127" s="468"/>
      <c r="E127" s="469"/>
      <c r="F127" s="98" t="s">
        <v>52</v>
      </c>
      <c r="G127" s="258" t="str">
        <f>IF(様式C_研究分担医師等!G167="","",様式C_研究分担医師等!G167)</f>
        <v/>
      </c>
      <c r="H127" s="148" t="str">
        <f>IF(G127="いいえ","-",IF(様式C_研究分担医師等!I168&gt;=2500000,"250万円以上の利益あり","-"))</f>
        <v>-</v>
      </c>
      <c r="I127" s="258" t="str">
        <f>IF(様式C_研究分担医師等!J167="","",様式C_研究分担医師等!J167)</f>
        <v/>
      </c>
      <c r="J127" s="180" t="str">
        <f>IF(I127="いいえ","-",IF(様式C_研究分担医師等!L168&gt;=2500000,"250万円以上の利益あり","-"))</f>
        <v>-</v>
      </c>
      <c r="K127" s="473" t="str">
        <f>IF(様式C_研究分担医師等!M167="","",様式C_研究分担医師等!M167)</f>
        <v/>
      </c>
      <c r="L127" s="474" t="e">
        <f>IF(#REF!="","",#REF!)</f>
        <v>#REF!</v>
      </c>
      <c r="M127" s="300" t="e">
        <f>IF(#REF!="","",#REF!)</f>
        <v>#REF!</v>
      </c>
      <c r="N127" s="139" t="str">
        <f>IF(様式C_研究分担医師等!N167="","",様式C_研究分担医師等!N167)</f>
        <v/>
      </c>
      <c r="O127" s="86"/>
      <c r="P127" s="150"/>
      <c r="Q127" s="84"/>
    </row>
    <row r="128" spans="3:17" ht="98.1" customHeight="1">
      <c r="C128" s="517"/>
      <c r="D128" s="518"/>
      <c r="E128" s="519"/>
      <c r="F128" s="99" t="s">
        <v>51</v>
      </c>
      <c r="G128" s="258" t="str">
        <f>IF(様式C_研究分担医師等!G169="","",様式C_研究分担医師等!G169)</f>
        <v/>
      </c>
      <c r="H128" s="179" t="str">
        <f>IF(G128="いいえ","-",IF(様式C_研究分担医師等!I170&gt;=2500000,"250万円以上の利益あり","-"))</f>
        <v>-</v>
      </c>
      <c r="I128" s="259" t="str">
        <f>IF(様式C_研究分担医師等!J169="","",様式C_研究分担医師等!J169)</f>
        <v/>
      </c>
      <c r="J128" s="260" t="str">
        <f>IF(I128="いいえ","-",IF(様式C_研究分担医師等!L170&gt;=2500000,"250万円以上の利益あり","-"))</f>
        <v>-</v>
      </c>
      <c r="K128" s="473" t="str">
        <f>IF(様式C_研究分担医師等!M169="","",様式C_研究分担医師等!M169)</f>
        <v/>
      </c>
      <c r="L128" s="474" t="e">
        <f>IF(#REF!="","",#REF!)</f>
        <v>#REF!</v>
      </c>
      <c r="M128" s="300" t="e">
        <f>IF(#REF!="","",#REF!)</f>
        <v>#REF!</v>
      </c>
      <c r="N128" s="139" t="str">
        <f>IF(様式C_研究分担医師等!N169="","",様式C_研究分担医師等!N169)</f>
        <v/>
      </c>
      <c r="O128" s="86"/>
      <c r="P128" s="150"/>
      <c r="Q128" s="84"/>
    </row>
    <row r="129" spans="3:17" ht="98.1" customHeight="1">
      <c r="C129" s="475" t="s">
        <v>144</v>
      </c>
      <c r="D129" s="476"/>
      <c r="E129" s="477"/>
      <c r="F129" s="98" t="s">
        <v>52</v>
      </c>
      <c r="G129" s="258" t="str">
        <f>IF(様式C_研究分担医師等!G171="","",様式C_研究分担医師等!G171)</f>
        <v/>
      </c>
      <c r="H129" s="256"/>
      <c r="I129" s="256" t="str">
        <f>IF(様式C_研究分担医師等!J171="","",様式C_研究分担医師等!J171)</f>
        <v/>
      </c>
      <c r="J129" s="257"/>
      <c r="K129" s="473" t="str">
        <f>IF(様式C_研究分担医師等!M171="","",様式C_研究分担医師等!M171)</f>
        <v/>
      </c>
      <c r="L129" s="474" t="e">
        <f>IF(#REF!="","",#REF!)</f>
        <v>#REF!</v>
      </c>
      <c r="M129" s="300" t="e">
        <f>IF(#REF!="","",#REF!)</f>
        <v>#REF!</v>
      </c>
      <c r="N129" s="139" t="str">
        <f>IF(様式C_研究分担医師等!N171="","",様式C_研究分担医師等!N171)</f>
        <v/>
      </c>
      <c r="O129" s="86"/>
      <c r="P129" s="86"/>
      <c r="Q129" s="86"/>
    </row>
    <row r="130" spans="3:17" ht="98.1" customHeight="1">
      <c r="C130" s="478"/>
      <c r="D130" s="479"/>
      <c r="E130" s="480"/>
      <c r="F130" s="99" t="s">
        <v>51</v>
      </c>
      <c r="G130" s="258" t="str">
        <f>IF(様式C_研究分担医師等!G172="","",様式C_研究分担医師等!G172)</f>
        <v/>
      </c>
      <c r="H130" s="256"/>
      <c r="I130" s="256" t="str">
        <f>IF(様式C_研究分担医師等!J172="","",様式C_研究分担医師等!J172)</f>
        <v/>
      </c>
      <c r="J130" s="257"/>
      <c r="K130" s="473" t="str">
        <f>IF(様式C_研究分担医師等!M172="","",様式C_研究分担医師等!M172)</f>
        <v/>
      </c>
      <c r="L130" s="474"/>
      <c r="M130" s="300"/>
      <c r="N130" s="139" t="str">
        <f>IF(様式C_研究分担医師等!N172="","",様式C_研究分担医師等!N172)</f>
        <v/>
      </c>
      <c r="O130" s="86"/>
      <c r="P130" s="86"/>
      <c r="Q130" s="86"/>
    </row>
    <row r="131" spans="3:17" ht="98.1" customHeight="1">
      <c r="C131" s="467" t="s">
        <v>145</v>
      </c>
      <c r="D131" s="468"/>
      <c r="E131" s="481"/>
      <c r="F131" s="98" t="s">
        <v>52</v>
      </c>
      <c r="G131" s="258" t="str">
        <f>IF(様式C_研究分担医師等!G173="","",様式C_研究分担医師等!G173)</f>
        <v/>
      </c>
      <c r="H131" s="177" t="str">
        <f>IF(G131="いいえ","-",IF(様式C_研究分担医師等!I173="はい","株式保有","株式保有なし"))</f>
        <v>株式保有なし</v>
      </c>
      <c r="I131" s="256" t="str">
        <f>IF(様式C_研究分担医師等!J173="","",様式C_研究分担医師等!J173)</f>
        <v/>
      </c>
      <c r="J131" s="178" t="str">
        <f>IF(I131="いいえ","-",IF(様式C_研究分担医師等!L173="はい","株式保有","株式保有なし"))</f>
        <v>株式保有なし</v>
      </c>
      <c r="K131" s="473" t="str">
        <f>IF(様式C_研究分担医師等!M173="","",様式C_研究分担医師等!M173)</f>
        <v/>
      </c>
      <c r="L131" s="474" t="e">
        <f>IF(#REF!="","",#REF!)</f>
        <v>#REF!</v>
      </c>
      <c r="M131" s="300" t="e">
        <f>IF(#REF!="","",#REF!)</f>
        <v>#REF!</v>
      </c>
      <c r="N131" s="139" t="str">
        <f>IF(様式C_研究分担医師等!N173="","",様式C_研究分担医師等!N173)</f>
        <v/>
      </c>
      <c r="O131" s="86"/>
      <c r="P131" s="86"/>
      <c r="Q131" s="86"/>
    </row>
    <row r="132" spans="3:17" ht="98.1" customHeight="1">
      <c r="C132" s="482"/>
      <c r="D132" s="483"/>
      <c r="E132" s="484"/>
      <c r="F132" s="99" t="s">
        <v>51</v>
      </c>
      <c r="G132" s="258" t="str">
        <f>IF(様式C_研究分担医師等!G175="","",様式C_研究分担医師等!G175)</f>
        <v/>
      </c>
      <c r="H132" s="177" t="str">
        <f>IF(G132="いいえ","-",IF(様式C_研究分担医師等!I175="はい","株式保有","株式保有なし"))</f>
        <v>株式保有なし</v>
      </c>
      <c r="I132" s="256" t="str">
        <f>IF(様式C_研究分担医師等!J175="","",様式C_研究分担医師等!J175)</f>
        <v/>
      </c>
      <c r="J132" s="178" t="str">
        <f>IF(I132="いいえ","-",IF(様式C_研究分担医師等!L175="はい","株式保有","株式保有なし"))</f>
        <v>株式保有なし</v>
      </c>
      <c r="K132" s="473" t="str">
        <f>IF(様式C_研究分担医師等!M175="","",様式C_研究分担医師等!M175)</f>
        <v/>
      </c>
      <c r="L132" s="474" t="e">
        <f>IF(#REF!="","",#REF!)</f>
        <v>#REF!</v>
      </c>
      <c r="M132" s="300" t="e">
        <f>IF(#REF!="","",#REF!)</f>
        <v>#REF!</v>
      </c>
      <c r="N132" s="139" t="str">
        <f>IF(様式C_研究分担医師等!N175="","",様式C_研究分担医師等!N175)</f>
        <v/>
      </c>
      <c r="O132" s="86"/>
      <c r="P132" s="86"/>
      <c r="Q132" s="86"/>
    </row>
    <row r="133" spans="3:17" ht="98.1" customHeight="1">
      <c r="C133" s="467" t="s">
        <v>140</v>
      </c>
      <c r="D133" s="468"/>
      <c r="E133" s="469"/>
      <c r="F133" s="87" t="s">
        <v>52</v>
      </c>
      <c r="G133" s="258" t="str">
        <f>IF(様式C_研究分担医師等!G177="","",様式C_研究分担医師等!G177)</f>
        <v/>
      </c>
      <c r="H133" s="148" t="str">
        <f>IF(G133="いいえ","-",IF(様式C_研究分担医師等!I177="はい","知的財産への関与有り","知的財産への関与なし"))</f>
        <v>知的財産への関与なし</v>
      </c>
      <c r="I133" s="148" t="str">
        <f>IF(様式C_研究分担医師等!J177="","",様式C_研究分担医師等!J177)</f>
        <v/>
      </c>
      <c r="J133" s="180" t="str">
        <f>IF(I133="いいえ","-",IF(様式C_研究分担医師等!L177="はい","知的財産への関与有り","知的財産への関与なし"))</f>
        <v>知的財産への関与なし</v>
      </c>
      <c r="K133" s="473" t="str">
        <f>IF(様式C_研究分担医師等!M177="","",様式C_研究分担医師等!M177)</f>
        <v/>
      </c>
      <c r="L133" s="474" t="e">
        <f>IF(#REF!="","",#REF!)</f>
        <v>#REF!</v>
      </c>
      <c r="M133" s="300" t="e">
        <f>IF(#REF!="","",#REF!)</f>
        <v>#REF!</v>
      </c>
      <c r="N133" s="139" t="str">
        <f>IF(様式C_研究分担医師等!N177="","",様式C_研究分担医師等!N177)</f>
        <v/>
      </c>
      <c r="O133" s="86"/>
      <c r="P133" s="86"/>
      <c r="Q133" s="86"/>
    </row>
    <row r="134" spans="3:17" ht="98.1" customHeight="1">
      <c r="C134" s="470"/>
      <c r="D134" s="471"/>
      <c r="E134" s="472"/>
      <c r="F134" s="99" t="s">
        <v>51</v>
      </c>
      <c r="G134" s="258" t="str">
        <f>IF(様式C_研究分担医師等!G179="","",様式C_研究分担医師等!G179)</f>
        <v/>
      </c>
      <c r="H134" s="148" t="str">
        <f>IF(G134="いいえ","-",IF(様式C_研究分担医師等!I179="はい","知的財産への関与有り","知的財産への関与なし"))</f>
        <v>知的財産への関与なし</v>
      </c>
      <c r="I134" s="148" t="str">
        <f>IF(様式C_研究分担医師等!J179="","",様式C_研究分担医師等!J179)</f>
        <v/>
      </c>
      <c r="J134" s="180" t="str">
        <f>IF(I134="いいえ","-",IF(様式C_研究分担医師等!L179="はい","知的財産への関与有り","知的財産への関与なし"))</f>
        <v>知的財産への関与なし</v>
      </c>
      <c r="K134" s="473" t="str">
        <f>IF(様式C_研究分担医師等!M179="","",様式C_研究分担医師等!M179)</f>
        <v/>
      </c>
      <c r="L134" s="474" t="e">
        <f>IF(#REF!="","",#REF!)</f>
        <v>#REF!</v>
      </c>
      <c r="M134" s="300" t="e">
        <f>IF(#REF!="","",#REF!)</f>
        <v>#REF!</v>
      </c>
      <c r="N134" s="139" t="str">
        <f>IF(様式C_研究分担医師等!N179="","",様式C_研究分担医師等!N179)</f>
        <v/>
      </c>
      <c r="O134" s="150"/>
      <c r="P134" s="150"/>
      <c r="Q134" s="150"/>
    </row>
  </sheetData>
  <sheetProtection sheet="1" formatCells="0" selectLockedCells="1"/>
  <mergeCells count="229">
    <mergeCell ref="G17:K17"/>
    <mergeCell ref="H107:H108"/>
    <mergeCell ref="J107:J108"/>
    <mergeCell ref="G122:H122"/>
    <mergeCell ref="I122:J122"/>
    <mergeCell ref="H123:H124"/>
    <mergeCell ref="J123:J124"/>
    <mergeCell ref="J59:J60"/>
    <mergeCell ref="G74:H74"/>
    <mergeCell ref="I74:J74"/>
    <mergeCell ref="H75:H76"/>
    <mergeCell ref="J75:J76"/>
    <mergeCell ref="G90:H90"/>
    <mergeCell ref="I90:J90"/>
    <mergeCell ref="I59:I60"/>
    <mergeCell ref="G59:G60"/>
    <mergeCell ref="H59:H60"/>
    <mergeCell ref="F1:L1"/>
    <mergeCell ref="C3:Q4"/>
    <mergeCell ref="M5:N5"/>
    <mergeCell ref="O5:Q5"/>
    <mergeCell ref="M6:N6"/>
    <mergeCell ref="O6:Q6"/>
    <mergeCell ref="D5:H6"/>
    <mergeCell ref="C5:C6"/>
    <mergeCell ref="L16:Q16"/>
    <mergeCell ref="G13:I13"/>
    <mergeCell ref="M7:N7"/>
    <mergeCell ref="O7:Q7"/>
    <mergeCell ref="D9:E9"/>
    <mergeCell ref="D10:E10"/>
    <mergeCell ref="D11:E11"/>
    <mergeCell ref="L21:Q21"/>
    <mergeCell ref="J27:J28"/>
    <mergeCell ref="G42:H42"/>
    <mergeCell ref="I42:J42"/>
    <mergeCell ref="H43:H44"/>
    <mergeCell ref="J43:J44"/>
    <mergeCell ref="G58:H58"/>
    <mergeCell ref="I58:J58"/>
    <mergeCell ref="I43:I44"/>
    <mergeCell ref="C23:E23"/>
    <mergeCell ref="G24:Q24"/>
    <mergeCell ref="C15:E21"/>
    <mergeCell ref="G15:K15"/>
    <mergeCell ref="L15:Q15"/>
    <mergeCell ref="G16:K16"/>
    <mergeCell ref="C26:F28"/>
    <mergeCell ref="K26:N28"/>
    <mergeCell ref="O26:O28"/>
    <mergeCell ref="P26:P28"/>
    <mergeCell ref="Q26:Q28"/>
    <mergeCell ref="G27:G28"/>
    <mergeCell ref="I27:I28"/>
    <mergeCell ref="G26:H26"/>
    <mergeCell ref="I26:J26"/>
    <mergeCell ref="H27:H28"/>
    <mergeCell ref="L17:Q17"/>
    <mergeCell ref="G18:K18"/>
    <mergeCell ref="L18:Q18"/>
    <mergeCell ref="G19:K19"/>
    <mergeCell ref="L19:Q19"/>
    <mergeCell ref="G20:K20"/>
    <mergeCell ref="L20:Q20"/>
    <mergeCell ref="G21:K21"/>
    <mergeCell ref="C29:E29"/>
    <mergeCell ref="K29:M29"/>
    <mergeCell ref="C30:E30"/>
    <mergeCell ref="K30:M30"/>
    <mergeCell ref="C31:E32"/>
    <mergeCell ref="K31:M31"/>
    <mergeCell ref="K32:M32"/>
    <mergeCell ref="C37:E38"/>
    <mergeCell ref="K37:M37"/>
    <mergeCell ref="K38:M38"/>
    <mergeCell ref="C33:E34"/>
    <mergeCell ref="K33:M33"/>
    <mergeCell ref="K34:M34"/>
    <mergeCell ref="C35:E36"/>
    <mergeCell ref="K35:M35"/>
    <mergeCell ref="K36:M36"/>
    <mergeCell ref="C45:E45"/>
    <mergeCell ref="K45:M45"/>
    <mergeCell ref="C46:E46"/>
    <mergeCell ref="K46:M46"/>
    <mergeCell ref="C47:E48"/>
    <mergeCell ref="K47:M47"/>
    <mergeCell ref="K48:M48"/>
    <mergeCell ref="C53:E54"/>
    <mergeCell ref="K53:M53"/>
    <mergeCell ref="K54:M54"/>
    <mergeCell ref="C49:E50"/>
    <mergeCell ref="K49:M49"/>
    <mergeCell ref="K50:M50"/>
    <mergeCell ref="C51:E52"/>
    <mergeCell ref="K51:M51"/>
    <mergeCell ref="K52:M52"/>
    <mergeCell ref="C61:E61"/>
    <mergeCell ref="K61:M61"/>
    <mergeCell ref="C62:E62"/>
    <mergeCell ref="K62:M62"/>
    <mergeCell ref="C63:E64"/>
    <mergeCell ref="K63:M63"/>
    <mergeCell ref="K64:M64"/>
    <mergeCell ref="C69:E70"/>
    <mergeCell ref="K69:M69"/>
    <mergeCell ref="K70:M70"/>
    <mergeCell ref="C65:E66"/>
    <mergeCell ref="K65:M65"/>
    <mergeCell ref="K66:M66"/>
    <mergeCell ref="C67:E68"/>
    <mergeCell ref="K67:M67"/>
    <mergeCell ref="K68:M68"/>
    <mergeCell ref="C77:E77"/>
    <mergeCell ref="K77:M77"/>
    <mergeCell ref="C78:E78"/>
    <mergeCell ref="K78:M78"/>
    <mergeCell ref="C79:E80"/>
    <mergeCell ref="K79:M79"/>
    <mergeCell ref="K80:M80"/>
    <mergeCell ref="C81:E82"/>
    <mergeCell ref="K81:M81"/>
    <mergeCell ref="K82:M82"/>
    <mergeCell ref="K93:M93"/>
    <mergeCell ref="C94:E94"/>
    <mergeCell ref="K94:M94"/>
    <mergeCell ref="C95:E96"/>
    <mergeCell ref="K95:M95"/>
    <mergeCell ref="K96:M96"/>
    <mergeCell ref="H91:H92"/>
    <mergeCell ref="J91:J92"/>
    <mergeCell ref="C83:E84"/>
    <mergeCell ref="K83:M83"/>
    <mergeCell ref="K84:M84"/>
    <mergeCell ref="C85:E86"/>
    <mergeCell ref="K85:M85"/>
    <mergeCell ref="K86:M86"/>
    <mergeCell ref="G88:Q88"/>
    <mergeCell ref="C90:F92"/>
    <mergeCell ref="K90:N92"/>
    <mergeCell ref="O90:O92"/>
    <mergeCell ref="P90:P92"/>
    <mergeCell ref="Q90:Q92"/>
    <mergeCell ref="G91:G92"/>
    <mergeCell ref="I91:I92"/>
    <mergeCell ref="C117:E118"/>
    <mergeCell ref="K117:M117"/>
    <mergeCell ref="K118:M118"/>
    <mergeCell ref="G120:Q120"/>
    <mergeCell ref="C122:F124"/>
    <mergeCell ref="K122:N124"/>
    <mergeCell ref="O122:O124"/>
    <mergeCell ref="C109:E109"/>
    <mergeCell ref="K109:M109"/>
    <mergeCell ref="C110:E110"/>
    <mergeCell ref="K110:M110"/>
    <mergeCell ref="C111:E112"/>
    <mergeCell ref="K111:M111"/>
    <mergeCell ref="K112:M112"/>
    <mergeCell ref="P122:P124"/>
    <mergeCell ref="Q122:Q124"/>
    <mergeCell ref="G123:G124"/>
    <mergeCell ref="C113:E114"/>
    <mergeCell ref="K113:M113"/>
    <mergeCell ref="K114:M114"/>
    <mergeCell ref="C115:E116"/>
    <mergeCell ref="K115:M115"/>
    <mergeCell ref="K116:M116"/>
    <mergeCell ref="K129:M129"/>
    <mergeCell ref="K130:M130"/>
    <mergeCell ref="C131:E132"/>
    <mergeCell ref="K131:M131"/>
    <mergeCell ref="K132:M132"/>
    <mergeCell ref="I123:I124"/>
    <mergeCell ref="C125:E125"/>
    <mergeCell ref="K125:M125"/>
    <mergeCell ref="C126:E126"/>
    <mergeCell ref="K126:M126"/>
    <mergeCell ref="C127:E128"/>
    <mergeCell ref="K127:M127"/>
    <mergeCell ref="K128:M128"/>
    <mergeCell ref="C133:E134"/>
    <mergeCell ref="K133:M133"/>
    <mergeCell ref="K134:M134"/>
    <mergeCell ref="G10:L12"/>
    <mergeCell ref="N8:Q9"/>
    <mergeCell ref="M10:Q12"/>
    <mergeCell ref="G40:Q40"/>
    <mergeCell ref="C42:F44"/>
    <mergeCell ref="K42:N44"/>
    <mergeCell ref="C129:E130"/>
    <mergeCell ref="O42:O44"/>
    <mergeCell ref="P42:P44"/>
    <mergeCell ref="Q42:Q44"/>
    <mergeCell ref="G43:G44"/>
    <mergeCell ref="G56:Q56"/>
    <mergeCell ref="C58:F60"/>
    <mergeCell ref="K58:N60"/>
    <mergeCell ref="O58:O60"/>
    <mergeCell ref="P58:P60"/>
    <mergeCell ref="Q58:Q60"/>
    <mergeCell ref="G72:Q72"/>
    <mergeCell ref="C74:F76"/>
    <mergeCell ref="K74:N76"/>
    <mergeCell ref="O74:O76"/>
    <mergeCell ref="P74:P76"/>
    <mergeCell ref="Q74:Q76"/>
    <mergeCell ref="G75:G76"/>
    <mergeCell ref="I75:I76"/>
    <mergeCell ref="G104:Q104"/>
    <mergeCell ref="C106:F108"/>
    <mergeCell ref="K106:N108"/>
    <mergeCell ref="O106:O108"/>
    <mergeCell ref="P106:P108"/>
    <mergeCell ref="Q106:Q108"/>
    <mergeCell ref="G107:G108"/>
    <mergeCell ref="I107:I108"/>
    <mergeCell ref="G106:H106"/>
    <mergeCell ref="I106:J106"/>
    <mergeCell ref="C101:E102"/>
    <mergeCell ref="K101:M101"/>
    <mergeCell ref="K102:M102"/>
    <mergeCell ref="C97:E98"/>
    <mergeCell ref="K97:M97"/>
    <mergeCell ref="K98:M98"/>
    <mergeCell ref="C99:E100"/>
    <mergeCell ref="K99:M99"/>
    <mergeCell ref="K100:M100"/>
    <mergeCell ref="C93:E93"/>
  </mergeCells>
  <phoneticPr fontId="31"/>
  <conditionalFormatting sqref="G24:Q24">
    <cfRule type="expression" dxfId="232" priority="286">
      <formula>G24=""</formula>
    </cfRule>
  </conditionalFormatting>
  <conditionalFormatting sqref="D5:G6">
    <cfRule type="expression" dxfId="231" priority="284">
      <formula>$D$5=""</formula>
    </cfRule>
  </conditionalFormatting>
  <conditionalFormatting sqref="L15:L21">
    <cfRule type="expression" dxfId="230" priority="282">
      <formula>$G15=""</formula>
    </cfRule>
  </conditionalFormatting>
  <conditionalFormatting sqref="L15:L21">
    <cfRule type="expression" dxfId="229" priority="281">
      <formula>$G15="なし"</formula>
    </cfRule>
  </conditionalFormatting>
  <conditionalFormatting sqref="G15:K21">
    <cfRule type="expression" dxfId="228" priority="280">
      <formula>G15=""</formula>
    </cfRule>
  </conditionalFormatting>
  <conditionalFormatting sqref="K29:N33 P29:P38 K45:N54 P45:P54 K61:N70 P61:P70 K77:N86 P77:P86 K93:N102 P93:P102 K109:N118 P109:P118 K125:N134 P125:P134 K35:N38 K34 N34">
    <cfRule type="expression" dxfId="227" priority="277">
      <formula>$G29="はい"</formula>
    </cfRule>
    <cfRule type="expression" dxfId="226" priority="278">
      <formula>$I29="はい"</formula>
    </cfRule>
    <cfRule type="expression" dxfId="225" priority="279">
      <formula>$G29=$I29</formula>
    </cfRule>
  </conditionalFormatting>
  <conditionalFormatting sqref="Q29:Q38">
    <cfRule type="expression" dxfId="224" priority="271">
      <formula>$P29="確認済"</formula>
    </cfRule>
    <cfRule type="expression" dxfId="223" priority="272">
      <formula>Q29&lt;&gt;""</formula>
    </cfRule>
    <cfRule type="expression" dxfId="222" priority="273">
      <formula>$G29="はい"</formula>
    </cfRule>
    <cfRule type="expression" dxfId="221" priority="274">
      <formula>$I29="はい"</formula>
    </cfRule>
    <cfRule type="expression" dxfId="220" priority="275">
      <formula>$G29=$I29</formula>
    </cfRule>
  </conditionalFormatting>
  <conditionalFormatting sqref="P29:Q38 K29:N33 K35:N38 K34 N34">
    <cfRule type="expression" dxfId="219" priority="266">
      <formula>$G$24=""</formula>
    </cfRule>
  </conditionalFormatting>
  <conditionalFormatting sqref="K29:N33 P29:P38 K35:N38 K34 N34">
    <cfRule type="expression" dxfId="218" priority="276">
      <formula>K29&lt;&gt;""</formula>
    </cfRule>
  </conditionalFormatting>
  <conditionalFormatting sqref="O29:O38">
    <cfRule type="expression" dxfId="217" priority="267" stopIfTrue="1">
      <formula>O29&lt;&gt;""</formula>
    </cfRule>
    <cfRule type="expression" dxfId="216" priority="268" stopIfTrue="1">
      <formula>$I29&lt;&gt;""</formula>
    </cfRule>
    <cfRule type="expression" dxfId="215" priority="269" stopIfTrue="1">
      <formula>$G29&lt;&gt;""</formula>
    </cfRule>
    <cfRule type="expression" dxfId="214" priority="270" stopIfTrue="1">
      <formula>$G29=$I29</formula>
    </cfRule>
  </conditionalFormatting>
  <conditionalFormatting sqref="O5:Q7">
    <cfRule type="expression" dxfId="213" priority="265" stopIfTrue="1">
      <formula>O5=""</formula>
    </cfRule>
  </conditionalFormatting>
  <conditionalFormatting sqref="G10:L12">
    <cfRule type="expression" dxfId="212" priority="172" stopIfTrue="1">
      <formula>$G$10=""</formula>
    </cfRule>
  </conditionalFormatting>
  <conditionalFormatting sqref="M10:Q12">
    <cfRule type="expression" dxfId="211" priority="171" stopIfTrue="1">
      <formula>$M$10=""</formula>
    </cfRule>
  </conditionalFormatting>
  <conditionalFormatting sqref="G40:Q40">
    <cfRule type="expression" dxfId="210" priority="170">
      <formula>G40=""</formula>
    </cfRule>
  </conditionalFormatting>
  <conditionalFormatting sqref="G56:Q56">
    <cfRule type="expression" dxfId="209" priority="155">
      <formula>G56=""</formula>
    </cfRule>
  </conditionalFormatting>
  <conditionalFormatting sqref="G72:Q72">
    <cfRule type="expression" dxfId="208" priority="140">
      <formula>G72=""</formula>
    </cfRule>
  </conditionalFormatting>
  <conditionalFormatting sqref="G88:Q88">
    <cfRule type="expression" dxfId="207" priority="125">
      <formula>G88=""</formula>
    </cfRule>
  </conditionalFormatting>
  <conditionalFormatting sqref="G104:Q104">
    <cfRule type="expression" dxfId="206" priority="110">
      <formula>G104=""</formula>
    </cfRule>
  </conditionalFormatting>
  <conditionalFormatting sqref="G120:Q120">
    <cfRule type="expression" dxfId="205" priority="95">
      <formula>G120=""</formula>
    </cfRule>
  </conditionalFormatting>
  <conditionalFormatting sqref="Q45:Q54">
    <cfRule type="expression" dxfId="204" priority="72">
      <formula>$P45="確認済"</formula>
    </cfRule>
    <cfRule type="expression" dxfId="203" priority="73">
      <formula>Q45&lt;&gt;""</formula>
    </cfRule>
    <cfRule type="expression" dxfId="202" priority="74">
      <formula>$G45="はい"</formula>
    </cfRule>
    <cfRule type="expression" dxfId="201" priority="75">
      <formula>$I45="はい"</formula>
    </cfRule>
    <cfRule type="expression" dxfId="200" priority="76">
      <formula>$G45=$I45</formula>
    </cfRule>
  </conditionalFormatting>
  <conditionalFormatting sqref="K45:N54 P45:Q54">
    <cfRule type="expression" dxfId="199" priority="67">
      <formula>$G$24=""</formula>
    </cfRule>
  </conditionalFormatting>
  <conditionalFormatting sqref="K45:N54 P45:P54">
    <cfRule type="expression" dxfId="198" priority="77">
      <formula>K45&lt;&gt;""</formula>
    </cfRule>
  </conditionalFormatting>
  <conditionalFormatting sqref="O45:O54">
    <cfRule type="expression" dxfId="197" priority="68" stopIfTrue="1">
      <formula>O45&lt;&gt;""</formula>
    </cfRule>
    <cfRule type="expression" dxfId="196" priority="69" stopIfTrue="1">
      <formula>$I45&lt;&gt;""</formula>
    </cfRule>
    <cfRule type="expression" dxfId="195" priority="70" stopIfTrue="1">
      <formula>$G45&lt;&gt;""</formula>
    </cfRule>
    <cfRule type="expression" dxfId="194" priority="71" stopIfTrue="1">
      <formula>$G45=$I45</formula>
    </cfRule>
  </conditionalFormatting>
  <conditionalFormatting sqref="Q61:Q70">
    <cfRule type="expression" dxfId="193" priority="61">
      <formula>$P61="確認済"</formula>
    </cfRule>
    <cfRule type="expression" dxfId="192" priority="62">
      <formula>Q61&lt;&gt;""</formula>
    </cfRule>
    <cfRule type="expression" dxfId="191" priority="63">
      <formula>$G61="はい"</formula>
    </cfRule>
    <cfRule type="expression" dxfId="190" priority="64">
      <formula>$I61="はい"</formula>
    </cfRule>
    <cfRule type="expression" dxfId="189" priority="65">
      <formula>$G61=$I61</formula>
    </cfRule>
  </conditionalFormatting>
  <conditionalFormatting sqref="K61:N70 P61:Q70">
    <cfRule type="expression" dxfId="188" priority="56">
      <formula>$G$24=""</formula>
    </cfRule>
  </conditionalFormatting>
  <conditionalFormatting sqref="K61:N70 P61:P70">
    <cfRule type="expression" dxfId="187" priority="66">
      <formula>K61&lt;&gt;""</formula>
    </cfRule>
  </conditionalFormatting>
  <conditionalFormatting sqref="O61:O70">
    <cfRule type="expression" dxfId="186" priority="57" stopIfTrue="1">
      <formula>O61&lt;&gt;""</formula>
    </cfRule>
    <cfRule type="expression" dxfId="185" priority="58" stopIfTrue="1">
      <formula>$I61&lt;&gt;""</formula>
    </cfRule>
    <cfRule type="expression" dxfId="184" priority="59" stopIfTrue="1">
      <formula>$G61&lt;&gt;""</formula>
    </cfRule>
    <cfRule type="expression" dxfId="183" priority="60" stopIfTrue="1">
      <formula>$G61=$I61</formula>
    </cfRule>
  </conditionalFormatting>
  <conditionalFormatting sqref="Q77:Q86">
    <cfRule type="expression" dxfId="182" priority="50">
      <formula>$P77="確認済"</formula>
    </cfRule>
    <cfRule type="expression" dxfId="181" priority="51">
      <formula>Q77&lt;&gt;""</formula>
    </cfRule>
    <cfRule type="expression" dxfId="180" priority="52">
      <formula>$G77="はい"</formula>
    </cfRule>
    <cfRule type="expression" dxfId="179" priority="53">
      <formula>$I77="はい"</formula>
    </cfRule>
    <cfRule type="expression" dxfId="178" priority="54">
      <formula>$G77=$I77</formula>
    </cfRule>
  </conditionalFormatting>
  <conditionalFormatting sqref="K77:N86 P77:Q86">
    <cfRule type="expression" dxfId="177" priority="45">
      <formula>$G$24=""</formula>
    </cfRule>
  </conditionalFormatting>
  <conditionalFormatting sqref="K77:N86 P77:P86">
    <cfRule type="expression" dxfId="176" priority="55">
      <formula>K77&lt;&gt;""</formula>
    </cfRule>
  </conditionalFormatting>
  <conditionalFormatting sqref="O77:O86">
    <cfRule type="expression" dxfId="175" priority="46" stopIfTrue="1">
      <formula>O77&lt;&gt;""</formula>
    </cfRule>
    <cfRule type="expression" dxfId="174" priority="47" stopIfTrue="1">
      <formula>$I77&lt;&gt;""</formula>
    </cfRule>
    <cfRule type="expression" dxfId="173" priority="48" stopIfTrue="1">
      <formula>$G77&lt;&gt;""</formula>
    </cfRule>
    <cfRule type="expression" dxfId="172" priority="49" stopIfTrue="1">
      <formula>$G77=$I77</formula>
    </cfRule>
  </conditionalFormatting>
  <conditionalFormatting sqref="Q93:Q102">
    <cfRule type="expression" dxfId="171" priority="39">
      <formula>$P93="確認済"</formula>
    </cfRule>
    <cfRule type="expression" dxfId="170" priority="40">
      <formula>Q93&lt;&gt;""</formula>
    </cfRule>
    <cfRule type="expression" dxfId="169" priority="41">
      <formula>$G93="はい"</formula>
    </cfRule>
    <cfRule type="expression" dxfId="168" priority="42">
      <formula>$I93="はい"</formula>
    </cfRule>
    <cfRule type="expression" dxfId="167" priority="43">
      <formula>$G93=$I93</formula>
    </cfRule>
  </conditionalFormatting>
  <conditionalFormatting sqref="K93:N102 P93:Q102">
    <cfRule type="expression" dxfId="166" priority="34">
      <formula>$G$24=""</formula>
    </cfRule>
  </conditionalFormatting>
  <conditionalFormatting sqref="K93:N102 P93:P102">
    <cfRule type="expression" dxfId="165" priority="44">
      <formula>K93&lt;&gt;""</formula>
    </cfRule>
  </conditionalFormatting>
  <conditionalFormatting sqref="O93:O102">
    <cfRule type="expression" dxfId="164" priority="35" stopIfTrue="1">
      <formula>O93&lt;&gt;""</formula>
    </cfRule>
    <cfRule type="expression" dxfId="163" priority="36" stopIfTrue="1">
      <formula>$I93&lt;&gt;""</formula>
    </cfRule>
    <cfRule type="expression" dxfId="162" priority="37" stopIfTrue="1">
      <formula>$G93&lt;&gt;""</formula>
    </cfRule>
    <cfRule type="expression" dxfId="161" priority="38" stopIfTrue="1">
      <formula>$G93=$I93</formula>
    </cfRule>
  </conditionalFormatting>
  <conditionalFormatting sqref="Q109:Q118">
    <cfRule type="expression" dxfId="160" priority="28">
      <formula>$P109="確認済"</formula>
    </cfRule>
    <cfRule type="expression" dxfId="159" priority="29">
      <formula>Q109&lt;&gt;""</formula>
    </cfRule>
    <cfRule type="expression" dxfId="158" priority="30">
      <formula>$G109="はい"</formula>
    </cfRule>
    <cfRule type="expression" dxfId="157" priority="31">
      <formula>$I109="はい"</formula>
    </cfRule>
    <cfRule type="expression" dxfId="156" priority="32">
      <formula>$G109=$I109</formula>
    </cfRule>
  </conditionalFormatting>
  <conditionalFormatting sqref="K109:N118 P109:Q118">
    <cfRule type="expression" dxfId="155" priority="23">
      <formula>$G$24=""</formula>
    </cfRule>
  </conditionalFormatting>
  <conditionalFormatting sqref="K109:N118 P109:P118">
    <cfRule type="expression" dxfId="154" priority="33">
      <formula>K109&lt;&gt;""</formula>
    </cfRule>
  </conditionalFormatting>
  <conditionalFormatting sqref="O109:O118">
    <cfRule type="expression" dxfId="153" priority="24" stopIfTrue="1">
      <formula>O109&lt;&gt;""</formula>
    </cfRule>
    <cfRule type="expression" dxfId="152" priority="25" stopIfTrue="1">
      <formula>$I109&lt;&gt;""</formula>
    </cfRule>
    <cfRule type="expression" dxfId="151" priority="26" stopIfTrue="1">
      <formula>$G109&lt;&gt;""</formula>
    </cfRule>
    <cfRule type="expression" dxfId="150" priority="27" stopIfTrue="1">
      <formula>$G109=$I109</formula>
    </cfRule>
  </conditionalFormatting>
  <conditionalFormatting sqref="Q125:Q134">
    <cfRule type="expression" dxfId="149" priority="17">
      <formula>$P125="確認済"</formula>
    </cfRule>
    <cfRule type="expression" dxfId="148" priority="18">
      <formula>Q125&lt;&gt;""</formula>
    </cfRule>
    <cfRule type="expression" dxfId="147" priority="19">
      <formula>$G125="はい"</formula>
    </cfRule>
    <cfRule type="expression" dxfId="146" priority="20">
      <formula>$I125="はい"</formula>
    </cfRule>
    <cfRule type="expression" dxfId="145" priority="21">
      <formula>$G125=$I125</formula>
    </cfRule>
  </conditionalFormatting>
  <conditionalFormatting sqref="K125:N134 P125:Q134">
    <cfRule type="expression" dxfId="144" priority="12">
      <formula>$G$24=""</formula>
    </cfRule>
  </conditionalFormatting>
  <conditionalFormatting sqref="K125:N134 P125:P134">
    <cfRule type="expression" dxfId="143" priority="22">
      <formula>K125&lt;&gt;""</formula>
    </cfRule>
  </conditionalFormatting>
  <conditionalFormatting sqref="O125:O134">
    <cfRule type="expression" dxfId="142" priority="13" stopIfTrue="1">
      <formula>O125&lt;&gt;""</formula>
    </cfRule>
    <cfRule type="expression" dxfId="141" priority="14" stopIfTrue="1">
      <formula>$I125&lt;&gt;""</formula>
    </cfRule>
    <cfRule type="expression" dxfId="140" priority="15" stopIfTrue="1">
      <formula>$G125&lt;&gt;""</formula>
    </cfRule>
    <cfRule type="expression" dxfId="139" priority="16" stopIfTrue="1">
      <formula>$G125=$I125</formula>
    </cfRule>
  </conditionalFormatting>
  <conditionalFormatting sqref="G29:J38">
    <cfRule type="expression" dxfId="138" priority="8" stopIfTrue="1">
      <formula>$G$24=""</formula>
    </cfRule>
  </conditionalFormatting>
  <conditionalFormatting sqref="G45:J54">
    <cfRule type="expression" dxfId="137" priority="7" stopIfTrue="1">
      <formula>$G$40=""</formula>
    </cfRule>
  </conditionalFormatting>
  <conditionalFormatting sqref="G61:J70">
    <cfRule type="expression" dxfId="136" priority="6" stopIfTrue="1">
      <formula>$G$56=""</formula>
    </cfRule>
  </conditionalFormatting>
  <conditionalFormatting sqref="G77:J86">
    <cfRule type="expression" dxfId="135" priority="5" stopIfTrue="1">
      <formula>$G$72=""</formula>
    </cfRule>
  </conditionalFormatting>
  <conditionalFormatting sqref="G93:J102">
    <cfRule type="expression" dxfId="134" priority="4" stopIfTrue="1">
      <formula>$G$88=""</formula>
    </cfRule>
  </conditionalFormatting>
  <conditionalFormatting sqref="G109:J118">
    <cfRule type="expression" dxfId="133" priority="3" stopIfTrue="1">
      <formula>$G$104=""</formula>
    </cfRule>
  </conditionalFormatting>
  <conditionalFormatting sqref="G125:J134">
    <cfRule type="expression" dxfId="132" priority="2" stopIfTrue="1">
      <formula>$G$120=""</formula>
    </cfRule>
  </conditionalFormatting>
  <conditionalFormatting sqref="D9:E11">
    <cfRule type="expression" dxfId="131" priority="1" stopIfTrue="1">
      <formula>D9=""</formula>
    </cfRule>
  </conditionalFormatting>
  <dataValidations count="2">
    <dataValidation type="list" allowBlank="1" showInputMessage="1" showErrorMessage="1" sqref="O109:O118 O93:O102 O45:O54 O61:O70 O77:O86 O29:O38 O125:O134" xr:uid="{CBB247EF-A4AE-4C29-91D0-997C5661AF59}">
      <formula1>"確認済,確認不能"</formula1>
    </dataValidation>
    <dataValidation type="list" allowBlank="1" showInputMessage="1" showErrorMessage="1" sqref="P29:P38 P109:P118 P45:P54 P61:P70 P77:P86 P93:P102 P125:P134" xr:uid="{1F460860-F9C6-47C6-8DB2-2A451C395A89}">
      <formula1>"確認済,助言・勧告あり"</formula1>
    </dataValidation>
  </dataValidations>
  <printOptions horizontalCentered="1"/>
  <pageMargins left="0.31496062992125984" right="0.31496062992125984" top="0.55118110236220474" bottom="0.15748031496062992" header="0.31496062992125984" footer="0.31496062992125984"/>
  <pageSetup paperSize="8" scale="46" fitToHeight="0" orientation="portrait" r:id="rId1"/>
  <headerFooter>
    <oddFooter>&amp;R&amp;P/&amp;N</oddFooter>
  </headerFooter>
  <rowBreaks count="3" manualBreakCount="3">
    <brk id="39" max="16383" man="1"/>
    <brk id="71" max="16383" man="1"/>
    <brk id="103"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40955-3C84-4AD4-8140-F18175D3C3A4}">
  <sheetPr codeName="Sheet2">
    <tabColor theme="7" tint="0.39997558519241921"/>
    <pageSetUpPr fitToPage="1"/>
  </sheetPr>
  <dimension ref="A1:N148"/>
  <sheetViews>
    <sheetView view="pageBreakPreview" zoomScale="50" zoomScaleNormal="60" zoomScaleSheetLayoutView="50" zoomScalePageLayoutView="50" workbookViewId="0">
      <selection activeCell="I13" sqref="I13:L16"/>
    </sheetView>
  </sheetViews>
  <sheetFormatPr defaultColWidth="13.125" defaultRowHeight="16.5"/>
  <cols>
    <col min="1" max="1" customWidth="true" style="5" width="28.625"/>
    <col min="2" max="2" customWidth="true" style="5" width="38.625"/>
    <col min="3" max="3" customWidth="true" style="5" width="31.0"/>
    <col min="4" max="4" customWidth="true" style="5" width="30.125"/>
    <col min="5" max="5" customWidth="true" style="4" width="31.75"/>
    <col min="6" max="6" customWidth="true" style="4" width="21.25"/>
    <col min="7" max="7" customWidth="true" style="4" width="36.375"/>
    <col min="8" max="8" customWidth="true" style="4" width="30.375"/>
    <col min="9" max="9" customWidth="true" style="4" width="32.0"/>
    <col min="10" max="13" customWidth="true" style="4" width="20.0"/>
    <col min="14" max="14" customWidth="true" style="4" width="57.875"/>
    <col min="15" max="16384" style="4" width="13.125"/>
  </cols>
  <sheetData>
    <row r="1" spans="1:14" ht="19.5">
      <c r="L1" s="100" t="s">
        <v>242</v>
      </c>
    </row>
    <row r="2" spans="1:14" ht="35.25" customHeight="1">
      <c r="A2" s="647" t="s">
        <v>109</v>
      </c>
      <c r="B2" s="647"/>
      <c r="C2" s="647"/>
      <c r="D2" s="647"/>
      <c r="E2" s="647"/>
      <c r="F2" s="647"/>
      <c r="G2" s="647"/>
      <c r="H2" s="647"/>
      <c r="I2" s="647"/>
      <c r="J2" s="647"/>
      <c r="K2" s="647"/>
      <c r="L2" s="647"/>
      <c r="M2" s="647"/>
      <c r="N2" s="101"/>
    </row>
    <row r="3" spans="1:14" ht="29.25" customHeight="1">
      <c r="A3" s="106"/>
      <c r="B3" s="106"/>
      <c r="C3" s="106"/>
      <c r="D3" s="106"/>
      <c r="E3" s="106"/>
      <c r="F3" s="106"/>
      <c r="G3" s="106"/>
      <c r="H3" s="102"/>
      <c r="I3" s="136" t="s">
        <v>1</v>
      </c>
      <c r="J3" s="660"/>
      <c r="K3" s="335"/>
      <c r="L3" s="296"/>
      <c r="M3" s="101"/>
    </row>
    <row r="4" spans="1:14" ht="33.75" customHeight="1">
      <c r="A4" s="648" t="s">
        <v>146</v>
      </c>
      <c r="B4" s="650" t="str">
        <f>IF(様式B!D3="","",様式B!D3)</f>
        <v/>
      </c>
      <c r="C4" s="285"/>
      <c r="D4" s="285"/>
      <c r="E4" s="285"/>
      <c r="F4" s="106"/>
      <c r="G4" s="106"/>
      <c r="H4" s="102"/>
      <c r="I4" s="144" t="s">
        <v>2</v>
      </c>
      <c r="J4" s="661"/>
      <c r="K4" s="662"/>
      <c r="L4" s="663"/>
      <c r="M4" s="101"/>
    </row>
    <row r="5" spans="1:14" ht="33.75" customHeight="1">
      <c r="A5" s="649"/>
      <c r="B5" s="454"/>
      <c r="C5" s="454"/>
      <c r="D5" s="454"/>
      <c r="E5" s="454"/>
      <c r="F5" s="106"/>
      <c r="G5" s="106"/>
      <c r="H5" s="102"/>
      <c r="I5" s="144" t="s">
        <v>3</v>
      </c>
      <c r="J5" s="661"/>
      <c r="K5" s="664"/>
      <c r="L5" s="665"/>
      <c r="M5" s="101"/>
    </row>
    <row r="6" spans="1:14" ht="33.75" customHeight="1">
      <c r="A6" s="4"/>
      <c r="B6" s="4"/>
      <c r="C6" s="4"/>
      <c r="D6" s="4"/>
      <c r="F6" s="102"/>
      <c r="G6" s="102"/>
      <c r="H6" s="102"/>
      <c r="I6" s="144" t="s">
        <v>4</v>
      </c>
      <c r="J6" s="661"/>
      <c r="K6" s="662"/>
      <c r="L6" s="663"/>
      <c r="M6" s="101"/>
    </row>
    <row r="7" spans="1:14" ht="33.75" customHeight="1">
      <c r="A7" s="108" t="s">
        <v>18</v>
      </c>
      <c r="B7" s="108" t="s">
        <v>19</v>
      </c>
      <c r="C7" s="4"/>
      <c r="D7" s="108" t="s">
        <v>18</v>
      </c>
      <c r="E7" s="550" t="s">
        <v>19</v>
      </c>
      <c r="F7" s="300"/>
      <c r="H7" s="104"/>
      <c r="I7" s="109" t="s">
        <v>110</v>
      </c>
      <c r="K7" s="101"/>
      <c r="L7" s="101"/>
    </row>
    <row r="8" spans="1:14" ht="31.5" customHeight="1">
      <c r="A8" s="181" t="str">
        <f>IF(様式C_統括管理・責任医師!C10="","",様式C_統括管理・責任医師!C10)</f>
        <v/>
      </c>
      <c r="B8" s="110" t="str">
        <f>IF(様式C_統括管理・責任医師!D10="","",様式C_統括管理・責任医師!D10)</f>
        <v/>
      </c>
      <c r="C8" s="4"/>
      <c r="D8" s="181" t="str">
        <f>IF(様式C_統括管理・責任医師!F10="","",様式C_統括管理・責任医師!F10)</f>
        <v/>
      </c>
      <c r="E8" s="600" t="str">
        <f>IF(様式C_統括管理・責任医師!H10="","",様式C_統括管理・責任医師!H10)</f>
        <v/>
      </c>
      <c r="F8" s="300"/>
      <c r="H8" s="104"/>
      <c r="I8" s="601" t="str">
        <f>IF(様式B!C6="","",様式B!C6)</f>
        <v/>
      </c>
      <c r="J8" s="602"/>
      <c r="K8" s="602"/>
      <c r="L8" s="582"/>
    </row>
    <row r="9" spans="1:14" ht="31.5" customHeight="1">
      <c r="A9" s="181" t="str">
        <f>IF(様式C_統括管理・責任医師!C11="","",様式C_統括管理・責任医師!C11)</f>
        <v/>
      </c>
      <c r="B9" s="110" t="str">
        <f>IF(様式C_統括管理・責任医師!D11="","",様式C_統括管理・責任医師!D11)</f>
        <v/>
      </c>
      <c r="C9" s="4"/>
      <c r="D9" s="181" t="str">
        <f>IF(様式C_統括管理・責任医師!F11="","",様式C_統括管理・責任医師!F11)</f>
        <v/>
      </c>
      <c r="E9" s="600" t="str">
        <f>IF(様式C_統括管理・責任医師!H11="","",様式C_統括管理・責任医師!H11)</f>
        <v/>
      </c>
      <c r="F9" s="300"/>
      <c r="H9" s="104"/>
      <c r="I9" s="603"/>
      <c r="J9" s="604"/>
      <c r="K9" s="604"/>
      <c r="L9" s="539"/>
    </row>
    <row r="10" spans="1:14" ht="31.5" customHeight="1">
      <c r="A10" s="181" t="str">
        <f>IF(様式C_統括管理・責任医師!C12="","",様式C_統括管理・責任医師!C12)</f>
        <v/>
      </c>
      <c r="B10" s="110" t="str">
        <f>IF(様式C_統括管理・責任医師!D12="","",様式C_統括管理・責任医師!D12)</f>
        <v/>
      </c>
      <c r="C10" s="4"/>
      <c r="D10" s="181" t="str">
        <f>IF(様式C_統括管理・責任医師!F12="","",様式C_統括管理・責任医師!F12)</f>
        <v/>
      </c>
      <c r="E10" s="600" t="str">
        <f>IF(様式C_統括管理・責任医師!H12="","",様式C_統括管理・責任医師!H12)</f>
        <v/>
      </c>
      <c r="F10" s="300"/>
      <c r="H10" s="104"/>
      <c r="I10" s="603"/>
      <c r="J10" s="604"/>
      <c r="K10" s="604"/>
      <c r="L10" s="539"/>
    </row>
    <row r="11" spans="1:14" ht="31.5" customHeight="1">
      <c r="A11" s="181" t="str">
        <f>IF(様式C_統括管理・責任医師!C13="","",様式C_統括管理・責任医師!C13)</f>
        <v/>
      </c>
      <c r="B11" s="110" t="str">
        <f>IF(様式C_統括管理・責任医師!D13="","",様式C_統括管理・責任医師!D13)</f>
        <v/>
      </c>
      <c r="C11" s="4"/>
      <c r="D11" s="181" t="str">
        <f>IF(様式C_統括管理・責任医師!F13="","",様式C_統括管理・責任医師!F13)</f>
        <v/>
      </c>
      <c r="E11" s="600" t="str">
        <f>IF(様式C_統括管理・責任医師!H13="","",様式C_統括管理・責任医師!H13)</f>
        <v/>
      </c>
      <c r="F11" s="300"/>
      <c r="H11" s="104"/>
      <c r="I11" s="605"/>
      <c r="J11" s="606"/>
      <c r="K11" s="606"/>
      <c r="L11" s="455"/>
    </row>
    <row r="12" spans="1:14" ht="31.5" customHeight="1">
      <c r="A12" s="181" t="str">
        <f>IF(様式C_統括管理・責任医師!C14="","",様式C_統括管理・責任医師!C14)</f>
        <v/>
      </c>
      <c r="B12" s="110" t="str">
        <f>IF(様式C_統括管理・責任医師!D14="","",様式C_統括管理・責任医師!D14)</f>
        <v/>
      </c>
      <c r="C12" s="4"/>
      <c r="D12" s="181" t="str">
        <f>IF(様式C_統括管理・責任医師!F14="","",様式C_統括管理・責任医師!F14)</f>
        <v/>
      </c>
      <c r="E12" s="600" t="str">
        <f>IF(様式C_統括管理・責任医師!H14="","",様式C_統括管理・責任医師!H14)</f>
        <v/>
      </c>
      <c r="F12" s="300"/>
      <c r="H12" s="104"/>
      <c r="I12" s="109" t="s">
        <v>80</v>
      </c>
      <c r="J12"/>
      <c r="K12"/>
      <c r="L12" s="101"/>
    </row>
    <row r="13" spans="1:14" ht="31.5" customHeight="1">
      <c r="A13" s="181" t="str">
        <f>IF(様式C_統括管理・責任医師!C15="","",様式C_統括管理・責任医師!C15)</f>
        <v/>
      </c>
      <c r="B13" s="110" t="str">
        <f>IF(様式C_統括管理・責任医師!D15="","",様式C_統括管理・責任医師!D15)</f>
        <v/>
      </c>
      <c r="C13" s="4"/>
      <c r="D13" s="181" t="str">
        <f>IF(様式C_統括管理・責任医師!F15="","",様式C_統括管理・責任医師!F15)</f>
        <v/>
      </c>
      <c r="E13" s="600" t="str">
        <f>IF(様式C_統括管理・責任医師!H15="","",様式C_統括管理・責任医師!H15)</f>
        <v/>
      </c>
      <c r="F13" s="300"/>
      <c r="H13" s="104"/>
      <c r="I13" s="573"/>
      <c r="J13" s="574"/>
      <c r="K13" s="574"/>
      <c r="L13" s="607"/>
    </row>
    <row r="14" spans="1:14" ht="31.5" customHeight="1">
      <c r="A14" s="181" t="str">
        <f>IF(様式C_統括管理・責任医師!C16="","",様式C_統括管理・責任医師!C16)</f>
        <v/>
      </c>
      <c r="B14" s="110" t="str">
        <f>IF(様式C_統括管理・責任医師!D16="","",様式C_統括管理・責任医師!D16)</f>
        <v/>
      </c>
      <c r="C14" s="4"/>
      <c r="D14" s="181" t="str">
        <f>IF(様式C_統括管理・責任医師!F16="","",様式C_統括管理・責任医師!F16)</f>
        <v/>
      </c>
      <c r="E14" s="600" t="str">
        <f>IF(様式C_統括管理・責任医師!H16="","",様式C_統括管理・責任医師!H16)</f>
        <v/>
      </c>
      <c r="F14" s="300"/>
      <c r="H14" s="104"/>
      <c r="I14" s="576"/>
      <c r="J14" s="577"/>
      <c r="K14" s="577"/>
      <c r="L14" s="608"/>
    </row>
    <row r="15" spans="1:14" ht="31.5" customHeight="1">
      <c r="A15" s="181" t="str">
        <f>IF(様式C_統括管理・責任医師!C17="","",様式C_統括管理・責任医師!C17)</f>
        <v/>
      </c>
      <c r="B15" s="110" t="str">
        <f>IF(様式C_統括管理・責任医師!D17="","",様式C_統括管理・責任医師!D17)</f>
        <v/>
      </c>
      <c r="C15" s="4"/>
      <c r="D15" s="181" t="str">
        <f>IF(様式C_統括管理・責任医師!F17="","",様式C_統括管理・責任医師!F17)</f>
        <v/>
      </c>
      <c r="E15" s="600" t="str">
        <f>IF(様式C_統括管理・責任医師!H17="","",様式C_統括管理・責任医師!H17)</f>
        <v/>
      </c>
      <c r="F15" s="300"/>
      <c r="H15" s="104"/>
      <c r="I15" s="576"/>
      <c r="J15" s="577"/>
      <c r="K15" s="577"/>
      <c r="L15" s="608"/>
    </row>
    <row r="16" spans="1:14" ht="13.5" customHeight="1">
      <c r="A16" s="105"/>
      <c r="B16" s="106"/>
      <c r="C16" s="107"/>
      <c r="D16" s="103"/>
      <c r="E16" s="104"/>
      <c r="F16" s="104"/>
      <c r="G16" s="104"/>
      <c r="H16" s="104"/>
      <c r="I16" s="579"/>
      <c r="J16" s="580"/>
      <c r="K16" s="580"/>
      <c r="L16" s="609"/>
    </row>
    <row r="17" spans="1:14" ht="30" customHeight="1">
      <c r="A17" s="111" t="s">
        <v>198</v>
      </c>
      <c r="B17" s="106"/>
      <c r="C17" s="107"/>
      <c r="D17" s="103"/>
      <c r="E17" s="104"/>
      <c r="F17" s="104"/>
      <c r="G17" s="104"/>
      <c r="H17" s="104"/>
      <c r="I17" s="174"/>
      <c r="J17" s="174"/>
      <c r="K17" s="174"/>
      <c r="L17" s="182"/>
    </row>
    <row r="18" spans="1:14" ht="48.6" customHeight="1">
      <c r="A18" s="595"/>
      <c r="B18" s="596"/>
      <c r="C18" s="183" t="str">
        <f>IF(A18="有効性又は安全性を明らかにする医薬品等の製販等","申告対象外",IF(A18="有効性又は安全性を明らかにする医薬品等の製販等に属する個人","申告対象外",""))</f>
        <v/>
      </c>
      <c r="D18" s="184"/>
      <c r="E18" s="185" t="str">
        <f>IF(C18="申告対象外","基準1と基準5",IF(D18="","",IF(D18="1000万円以上","基準1と基準5","---")))</f>
        <v/>
      </c>
      <c r="F18" s="597" t="str">
        <f>IF(E18="基準1と基準5","基準１に従い研究計画書及び説明文書に記載し、研究結果の公表時に開示する。基準5に従い研究期間中に監査を受ける。","")</f>
        <v/>
      </c>
      <c r="G18" s="598"/>
      <c r="H18" s="599"/>
      <c r="I18" s="174"/>
      <c r="J18" s="174"/>
      <c r="K18" s="174"/>
      <c r="L18" s="182"/>
    </row>
    <row r="19" spans="1:14" ht="30" customHeight="1">
      <c r="A19" s="105"/>
      <c r="B19" s="106"/>
      <c r="C19" s="107"/>
      <c r="D19" s="103"/>
      <c r="E19" s="104"/>
      <c r="F19" s="104"/>
      <c r="G19" s="104"/>
      <c r="H19" s="104"/>
      <c r="I19" s="174"/>
      <c r="J19" s="174"/>
      <c r="K19" s="174"/>
      <c r="L19" s="182"/>
    </row>
    <row r="20" spans="1:14" ht="36" customHeight="1">
      <c r="A20" s="111" t="s">
        <v>180</v>
      </c>
      <c r="B20" s="112"/>
      <c r="C20" s="112"/>
      <c r="D20" s="112"/>
      <c r="E20" s="101"/>
      <c r="F20" s="101"/>
      <c r="G20" s="101"/>
      <c r="H20" s="101"/>
      <c r="I20" s="101"/>
      <c r="J20" s="101"/>
      <c r="K20" s="101"/>
      <c r="L20" s="100" t="s">
        <v>199</v>
      </c>
      <c r="N20" s="101"/>
    </row>
    <row r="21" spans="1:14" ht="46.5" customHeight="1">
      <c r="A21" s="651" t="s">
        <v>147</v>
      </c>
      <c r="B21" s="652"/>
      <c r="C21" s="653" t="s">
        <v>124</v>
      </c>
      <c r="D21" s="654"/>
      <c r="E21" s="654"/>
      <c r="F21" s="610" t="s">
        <v>111</v>
      </c>
      <c r="G21" s="346"/>
      <c r="H21" s="346"/>
      <c r="I21" s="346"/>
      <c r="J21" s="346"/>
      <c r="K21" s="19" t="s">
        <v>148</v>
      </c>
      <c r="L21" s="19" t="s">
        <v>149</v>
      </c>
      <c r="M21" s="101"/>
    </row>
    <row r="22" spans="1:14" ht="45.75" customHeight="1">
      <c r="A22" s="614" t="str">
        <f>IF(ISNA(VLOOKUP(1,様式B!$A$15:$F$41,6,FALSE)),"",VLOOKUP(1,様式B!$A$15:$F$41,6,FALSE))</f>
        <v/>
      </c>
      <c r="B22" s="615"/>
      <c r="C22" s="628" t="str">
        <f>IF(F22="","","研究資金等を提供(Q2)")</f>
        <v/>
      </c>
      <c r="D22" s="117" t="str">
        <f>IF(C22="","","研究費の受入形態")</f>
        <v/>
      </c>
      <c r="E22" s="146" t="str">
        <f>IF(A22="","",IF(ISNA(VLOOKUP(A22&amp;"1",管計2,2,FALSE)),"",VLOOKUP(A22&amp;"1",管計2,2,FALSE)))</f>
        <v/>
      </c>
      <c r="F22" s="622" t="str">
        <f>IF(ISNA(VLOOKUP(A22,管理計画Q2,4,FALSE)),"",VLOOKUP(A22,管理計画Q2,4,FALSE))</f>
        <v/>
      </c>
      <c r="G22" s="623"/>
      <c r="H22" s="623"/>
      <c r="I22" s="623"/>
      <c r="J22" s="623"/>
      <c r="K22" s="611"/>
      <c r="L22" s="611"/>
      <c r="M22" s="101"/>
    </row>
    <row r="23" spans="1:14" ht="45.75" customHeight="1">
      <c r="A23" s="616"/>
      <c r="B23" s="617"/>
      <c r="C23" s="629"/>
      <c r="D23" s="117" t="str">
        <f>IF(C22="","","受入方法")</f>
        <v/>
      </c>
      <c r="E23" s="146" t="str">
        <f>IF(A22="","",IF(ISNA(VLOOKUP(A22&amp;"2",管計2,2,FALSE)),"",VLOOKUP(A22&amp;"2",管計2,2,FALSE)))</f>
        <v/>
      </c>
      <c r="F23" s="624"/>
      <c r="G23" s="625"/>
      <c r="H23" s="625"/>
      <c r="I23" s="625"/>
      <c r="J23" s="625"/>
      <c r="K23" s="612"/>
      <c r="L23" s="612"/>
      <c r="M23" s="101"/>
    </row>
    <row r="24" spans="1:14" ht="45.75" customHeight="1">
      <c r="A24" s="616"/>
      <c r="B24" s="617"/>
      <c r="C24" s="629"/>
      <c r="D24" s="117" t="str">
        <f>IF(C22="","","受入金額")</f>
        <v/>
      </c>
      <c r="E24" s="147" t="str">
        <f>IF(A22="","",IF(ISNA(VLOOKUP(A22&amp;"3",管計2,2,FALSE)),"",VLOOKUP(A22&amp;"3",管計2,2,FALSE)))</f>
        <v/>
      </c>
      <c r="F24" s="624"/>
      <c r="G24" s="625"/>
      <c r="H24" s="625"/>
      <c r="I24" s="625"/>
      <c r="J24" s="625"/>
      <c r="K24" s="612"/>
      <c r="L24" s="612"/>
      <c r="M24" s="101"/>
    </row>
    <row r="25" spans="1:14" ht="45.75" customHeight="1">
      <c r="A25" s="616"/>
      <c r="B25" s="617"/>
      <c r="C25" s="630"/>
      <c r="D25" s="117" t="str">
        <f>IF(C22="","","契約締結状況")</f>
        <v/>
      </c>
      <c r="E25" s="146" t="str">
        <f>IF(A22="","",IF(ISNA(VLOOKUP(A22&amp;"4",管計2,2,FALSE)),"",VLOOKUP(A22&amp;"4",管計2,2,FALSE)))</f>
        <v/>
      </c>
      <c r="F25" s="626"/>
      <c r="G25" s="627"/>
      <c r="H25" s="627"/>
      <c r="I25" s="627"/>
      <c r="J25" s="627"/>
      <c r="K25" s="414"/>
      <c r="L25" s="414"/>
      <c r="M25" s="101"/>
    </row>
    <row r="26" spans="1:14" ht="68.25" customHeight="1">
      <c r="A26" s="616"/>
      <c r="B26" s="617"/>
      <c r="C26" s="118" t="str">
        <f>IF(F26="","","物品、施設等の提供・貸与(Q3)")</f>
        <v/>
      </c>
      <c r="D26" s="117" t="str">
        <f>IF(C26="","","物品、施設等の内容")</f>
        <v/>
      </c>
      <c r="E26" s="146" t="str">
        <f>IF(A22="","",IF(ISNA(VLOOKUP(A22,管計3,2,FALSE)),"",VLOOKUP(A22,管計3,2,FALSE)))</f>
        <v/>
      </c>
      <c r="F26" s="613" t="str">
        <f>IF(ISNA(VLOOKUP($A22,管理計画Q3,4,FALSE)),"",VLOOKUP($A22,管理計画Q3,4,FALSE))</f>
        <v/>
      </c>
      <c r="G26" s="537"/>
      <c r="H26" s="537"/>
      <c r="I26" s="537"/>
      <c r="J26" s="537"/>
      <c r="K26" s="160"/>
      <c r="L26" s="160"/>
      <c r="M26" s="101"/>
    </row>
    <row r="27" spans="1:14" ht="50.1" customHeight="1">
      <c r="A27" s="616"/>
      <c r="B27" s="617"/>
      <c r="C27" s="620" t="str">
        <f>IF(F27="","","役務提供(Q4)")</f>
        <v/>
      </c>
      <c r="D27" s="128" t="str">
        <f>IF(C27="","","受領する役務の内容")</f>
        <v/>
      </c>
      <c r="E27" s="145" t="str">
        <f>IF(A22="","",IF(ISNA(VLOOKUP(A22&amp;"1",管計4,2,FALSE)),"",VLOOKUP(A22&amp;"1",管計4,2,FALSE)))</f>
        <v/>
      </c>
      <c r="F27" s="622" t="str">
        <f>IF(ISNA(VLOOKUP($A22,管理計画Q4,4,FALSE)),"",VLOOKUP($A22,管理計画Q4,4,FALSE))</f>
        <v/>
      </c>
      <c r="G27" s="623"/>
      <c r="H27" s="623"/>
      <c r="I27" s="623"/>
      <c r="J27" s="623"/>
      <c r="K27" s="611"/>
      <c r="L27" s="611"/>
      <c r="M27" s="101"/>
    </row>
    <row r="28" spans="1:14" ht="50.1" customHeight="1">
      <c r="A28" s="616"/>
      <c r="B28" s="617"/>
      <c r="C28" s="621"/>
      <c r="D28" s="128" t="str">
        <f>IF(C27="","","対象薬剤製薬企業の特定役務への関与の有無")</f>
        <v/>
      </c>
      <c r="E28" s="145" t="str">
        <f>IF(A22="","",IF(ISNA(VLOOKUP(A22&amp;"2",管計4,2,FALSE)),"",VLOOKUP(A22&amp;"2",管計4,2,FALSE)))</f>
        <v/>
      </c>
      <c r="F28" s="626"/>
      <c r="G28" s="627"/>
      <c r="H28" s="627"/>
      <c r="I28" s="627"/>
      <c r="J28" s="627"/>
      <c r="K28" s="414"/>
      <c r="L28" s="414"/>
      <c r="M28" s="101"/>
    </row>
    <row r="29" spans="1:14" ht="50.1" customHeight="1">
      <c r="A29" s="616"/>
      <c r="B29" s="617"/>
      <c r="C29" s="620" t="str">
        <f>IF(F29="","","製薬企業等の在籍者の従事(Q5)")</f>
        <v/>
      </c>
      <c r="D29" s="128" t="str">
        <f>IF(C29="","","製薬企業等の在籍者の従事の内容")</f>
        <v/>
      </c>
      <c r="E29" s="145" t="str">
        <f>IF(A22="","",IF(ISNA(VLOOKUP(A22&amp;"1",管計5,2,FALSE)),"",VLOOKUP(A22&amp;"1",管計5,2,FALSE)))</f>
        <v/>
      </c>
      <c r="F29" s="622" t="str">
        <f>IF(ISNA(VLOOKUP($A22,管理計画Q5,4,FALSE)),"",VLOOKUP($A22,管理計画Q5,4,FALSE))</f>
        <v/>
      </c>
      <c r="G29" s="623"/>
      <c r="H29" s="623"/>
      <c r="I29" s="623"/>
      <c r="J29" s="623"/>
      <c r="K29" s="611"/>
      <c r="L29" s="611"/>
      <c r="M29" s="101"/>
    </row>
    <row r="30" spans="1:14" ht="50.1" customHeight="1">
      <c r="A30" s="618"/>
      <c r="B30" s="619"/>
      <c r="C30" s="621"/>
      <c r="D30" s="128" t="str">
        <f>IF(C29="","","対象薬剤製薬企業等の在籍者の特定役務への従事の有無")</f>
        <v/>
      </c>
      <c r="E30" s="145" t="str">
        <f>IF(A22="","",IF(ISNA(VLOOKUP(A22&amp;"2",管計5,2,FALSE)),"",VLOOKUP(A22&amp;"2",管計5,2,FALSE)))</f>
        <v/>
      </c>
      <c r="F30" s="626"/>
      <c r="G30" s="627"/>
      <c r="H30" s="627"/>
      <c r="I30" s="627"/>
      <c r="J30" s="627"/>
      <c r="K30" s="414"/>
      <c r="L30" s="414"/>
      <c r="M30" s="101"/>
    </row>
    <row r="31" spans="1:14" ht="45.75" customHeight="1">
      <c r="A31" s="614" t="str">
        <f>IF(ISNA(VLOOKUP(2,様式B!$A$15:$F$41,6,FALSE)),"",VLOOKUP(2,様式B!$A$15:$F$41,6,FALSE))</f>
        <v/>
      </c>
      <c r="B31" s="615"/>
      <c r="C31" s="628" t="str">
        <f>IF(F31="","","研究資金等を提供(Q2)")</f>
        <v/>
      </c>
      <c r="D31" s="117" t="str">
        <f>IF(C31="","","研究費の受入形態")</f>
        <v/>
      </c>
      <c r="E31" s="146" t="str">
        <f>IF(A31="","",IF(ISNA(VLOOKUP(A31&amp;"1",管計2,2,FALSE)),"",VLOOKUP(A31&amp;"1",管計2,2,FALSE)))</f>
        <v/>
      </c>
      <c r="F31" s="622" t="str">
        <f>IF(ISNA(VLOOKUP(A31,管理計画Q2,4,FALSE)),"",VLOOKUP(A31,管理計画Q2,4,FALSE))</f>
        <v/>
      </c>
      <c r="G31" s="623"/>
      <c r="H31" s="623"/>
      <c r="I31" s="623"/>
      <c r="J31" s="623"/>
      <c r="K31" s="611"/>
      <c r="L31" s="611"/>
      <c r="M31" s="101"/>
    </row>
    <row r="32" spans="1:14" ht="45.75" customHeight="1">
      <c r="A32" s="616"/>
      <c r="B32" s="617"/>
      <c r="C32" s="629"/>
      <c r="D32" s="117" t="str">
        <f>IF(C31="","","受入方法")</f>
        <v/>
      </c>
      <c r="E32" s="146" t="str">
        <f>IF(A31="","",IF(ISNA(VLOOKUP(A31&amp;"2",管計2,2,FALSE)),"",VLOOKUP(A31&amp;"2",管計2,2,FALSE)))</f>
        <v/>
      </c>
      <c r="F32" s="624"/>
      <c r="G32" s="625"/>
      <c r="H32" s="625"/>
      <c r="I32" s="625"/>
      <c r="J32" s="625"/>
      <c r="K32" s="612"/>
      <c r="L32" s="612"/>
      <c r="M32" s="101"/>
    </row>
    <row r="33" spans="1:13" ht="45.75" customHeight="1">
      <c r="A33" s="616"/>
      <c r="B33" s="617"/>
      <c r="C33" s="629"/>
      <c r="D33" s="117" t="str">
        <f>IF(C31="","","受入金額")</f>
        <v/>
      </c>
      <c r="E33" s="147" t="str">
        <f>IF(A31="","",IF(ISNA(VLOOKUP(A31&amp;"3",管計2,2,FALSE)),"",VLOOKUP(A31&amp;"3",管計2,2,FALSE)))</f>
        <v/>
      </c>
      <c r="F33" s="624"/>
      <c r="G33" s="625"/>
      <c r="H33" s="625"/>
      <c r="I33" s="625"/>
      <c r="J33" s="625"/>
      <c r="K33" s="612"/>
      <c r="L33" s="612"/>
      <c r="M33" s="101"/>
    </row>
    <row r="34" spans="1:13" ht="45.75" customHeight="1">
      <c r="A34" s="616"/>
      <c r="B34" s="617"/>
      <c r="C34" s="630"/>
      <c r="D34" s="117" t="str">
        <f>IF(C31="","","契約締結状況")</f>
        <v/>
      </c>
      <c r="E34" s="146" t="str">
        <f>IF(A31="","",IF(ISNA(VLOOKUP(A31&amp;"4",管計2,2,FALSE)),"",VLOOKUP(A31&amp;"4",管計2,2,FALSE)))</f>
        <v/>
      </c>
      <c r="F34" s="626"/>
      <c r="G34" s="627"/>
      <c r="H34" s="627"/>
      <c r="I34" s="627"/>
      <c r="J34" s="627"/>
      <c r="K34" s="414"/>
      <c r="L34" s="414"/>
      <c r="M34" s="101"/>
    </row>
    <row r="35" spans="1:13" ht="68.25" customHeight="1">
      <c r="A35" s="616"/>
      <c r="B35" s="617"/>
      <c r="C35" s="118" t="str">
        <f>IF(F35="","","物品、施設等の提供・貸与(Q3)")</f>
        <v/>
      </c>
      <c r="D35" s="117" t="str">
        <f>IF(C35="","","物品、施設等の内容")</f>
        <v/>
      </c>
      <c r="E35" s="146" t="str">
        <f>IF(A31="","",IF(ISNA(VLOOKUP(A31,管計3,2,FALSE)),"",VLOOKUP(A31,管計3,2,FALSE)))</f>
        <v/>
      </c>
      <c r="F35" s="613" t="str">
        <f>IF(ISNA(VLOOKUP($A31,管理計画Q3,4,FALSE)),"",VLOOKUP($A31,管理計画Q3,4,FALSE))</f>
        <v/>
      </c>
      <c r="G35" s="537"/>
      <c r="H35" s="537"/>
      <c r="I35" s="537"/>
      <c r="J35" s="537"/>
      <c r="K35" s="160"/>
      <c r="L35" s="160"/>
      <c r="M35" s="101"/>
    </row>
    <row r="36" spans="1:13" ht="50.1" customHeight="1">
      <c r="A36" s="616"/>
      <c r="B36" s="617"/>
      <c r="C36" s="620" t="str">
        <f>IF(F36="","","役務提供(Q4)")</f>
        <v/>
      </c>
      <c r="D36" s="128" t="str">
        <f>IF(C36="","","受領する役務の内容")</f>
        <v/>
      </c>
      <c r="E36" s="145" t="str">
        <f>IF(A31="","",IF(ISNA(VLOOKUP(A31&amp;"1",管計4,2,FALSE)),"",VLOOKUP(A31&amp;"1",管計4,2,FALSE)))</f>
        <v/>
      </c>
      <c r="F36" s="622" t="str">
        <f>IF(ISNA(VLOOKUP($A31,管理計画Q4,4,FALSE)),"",VLOOKUP($A31,管理計画Q4,4,FALSE))</f>
        <v/>
      </c>
      <c r="G36" s="623"/>
      <c r="H36" s="623"/>
      <c r="I36" s="623"/>
      <c r="J36" s="623"/>
      <c r="K36" s="611"/>
      <c r="L36" s="611"/>
      <c r="M36" s="101"/>
    </row>
    <row r="37" spans="1:13" ht="50.1" customHeight="1">
      <c r="A37" s="616"/>
      <c r="B37" s="617"/>
      <c r="C37" s="621"/>
      <c r="D37" s="128" t="str">
        <f>IF(C36="","","対象薬剤製薬企業の特定役務への関与の有無")</f>
        <v/>
      </c>
      <c r="E37" s="145" t="str">
        <f>IF(A31="","",IF(ISNA(VLOOKUP(A31&amp;"2",管計4,2,FALSE)),"",VLOOKUP(A31&amp;"2",管計4,2,FALSE)))</f>
        <v/>
      </c>
      <c r="F37" s="626"/>
      <c r="G37" s="627"/>
      <c r="H37" s="627"/>
      <c r="I37" s="627"/>
      <c r="J37" s="627"/>
      <c r="K37" s="414"/>
      <c r="L37" s="414"/>
      <c r="M37" s="101"/>
    </row>
    <row r="38" spans="1:13" ht="50.1" customHeight="1">
      <c r="A38" s="616"/>
      <c r="B38" s="617"/>
      <c r="C38" s="620" t="str">
        <f>IF(F38="","","製薬企業等の在籍者の従事(Q5)")</f>
        <v/>
      </c>
      <c r="D38" s="128" t="str">
        <f>IF(C38="","","製薬企業等の在籍者の従事の内容")</f>
        <v/>
      </c>
      <c r="E38" s="145" t="str">
        <f>IF(A31="","",IF(ISNA(VLOOKUP(A31&amp;"1",管計5,2,FALSE)),"",VLOOKUP(A31&amp;"1",管計5,2,FALSE)))</f>
        <v/>
      </c>
      <c r="F38" s="622" t="str">
        <f>IF(ISNA(VLOOKUP($A31,管理計画Q5,4,FALSE)),"",VLOOKUP($A31,管理計画Q5,4,FALSE))</f>
        <v/>
      </c>
      <c r="G38" s="623"/>
      <c r="H38" s="623"/>
      <c r="I38" s="623"/>
      <c r="J38" s="623"/>
      <c r="K38" s="611"/>
      <c r="L38" s="611"/>
      <c r="M38" s="101"/>
    </row>
    <row r="39" spans="1:13" ht="50.1" customHeight="1">
      <c r="A39" s="618"/>
      <c r="B39" s="619"/>
      <c r="C39" s="621"/>
      <c r="D39" s="128" t="str">
        <f>IF(C38="","","対象薬剤製薬企業等の在籍者の特定役務への従事の有無")</f>
        <v/>
      </c>
      <c r="E39" s="145" t="str">
        <f>IF(A31="","",IF(ISNA(VLOOKUP(A31&amp;"2",管計5,2,FALSE)),"",VLOOKUP(A31&amp;"2",管計5,2,FALSE)))</f>
        <v/>
      </c>
      <c r="F39" s="626"/>
      <c r="G39" s="627"/>
      <c r="H39" s="627"/>
      <c r="I39" s="627"/>
      <c r="J39" s="627"/>
      <c r="K39" s="414"/>
      <c r="L39" s="414"/>
      <c r="M39" s="101"/>
    </row>
    <row r="40" spans="1:13" ht="45.75" customHeight="1">
      <c r="A40" s="614" t="str">
        <f>IF(ISNA(VLOOKUP(3,様式B!$A$15:$F$41,6,FALSE)),"",VLOOKUP(3,様式B!$A$15:$F$41,6,FALSE))</f>
        <v/>
      </c>
      <c r="B40" s="615"/>
      <c r="C40" s="628" t="str">
        <f>IF(F40="","","研究資金等を提供(Q2)")</f>
        <v/>
      </c>
      <c r="D40" s="117" t="str">
        <f>IF(C40="","","研究費の受入形態")</f>
        <v/>
      </c>
      <c r="E40" s="146" t="str">
        <f>IF(A40="","",IF(ISNA(VLOOKUP(A40&amp;"1",管計2,2,FALSE)),"",VLOOKUP(A40&amp;"1",管計2,2,FALSE)))</f>
        <v/>
      </c>
      <c r="F40" s="622" t="str">
        <f>IF(ISNA(VLOOKUP(A40,管理計画Q2,4,FALSE)),"",VLOOKUP(A40,管理計画Q2,4,FALSE))</f>
        <v/>
      </c>
      <c r="G40" s="623"/>
      <c r="H40" s="623"/>
      <c r="I40" s="623"/>
      <c r="J40" s="623"/>
      <c r="K40" s="611"/>
      <c r="L40" s="611"/>
      <c r="M40" s="101"/>
    </row>
    <row r="41" spans="1:13" ht="45.75" customHeight="1">
      <c r="A41" s="616"/>
      <c r="B41" s="617"/>
      <c r="C41" s="629"/>
      <c r="D41" s="117" t="str">
        <f>IF(C40="","","受入方法")</f>
        <v/>
      </c>
      <c r="E41" s="146" t="str">
        <f>IF(A40="","",IF(ISNA(VLOOKUP(A40&amp;"2",管計2,2,FALSE)),"",VLOOKUP(A40&amp;"2",管計2,2,FALSE)))</f>
        <v/>
      </c>
      <c r="F41" s="624"/>
      <c r="G41" s="625"/>
      <c r="H41" s="625"/>
      <c r="I41" s="625"/>
      <c r="J41" s="625"/>
      <c r="K41" s="612"/>
      <c r="L41" s="612"/>
      <c r="M41" s="101"/>
    </row>
    <row r="42" spans="1:13" ht="45.75" customHeight="1">
      <c r="A42" s="616"/>
      <c r="B42" s="617"/>
      <c r="C42" s="629"/>
      <c r="D42" s="117" t="str">
        <f>IF(C40="","","受入金額")</f>
        <v/>
      </c>
      <c r="E42" s="147" t="str">
        <f>IF(A40="","",IF(ISNA(VLOOKUP(A40&amp;"3",管計2,2,FALSE)),"",VLOOKUP(A40&amp;"3",管計2,2,FALSE)))</f>
        <v/>
      </c>
      <c r="F42" s="624"/>
      <c r="G42" s="625"/>
      <c r="H42" s="625"/>
      <c r="I42" s="625"/>
      <c r="J42" s="625"/>
      <c r="K42" s="612"/>
      <c r="L42" s="612"/>
      <c r="M42" s="101"/>
    </row>
    <row r="43" spans="1:13" ht="45.75" customHeight="1">
      <c r="A43" s="616"/>
      <c r="B43" s="617"/>
      <c r="C43" s="630"/>
      <c r="D43" s="117" t="str">
        <f>IF(C40="","","契約締結状況")</f>
        <v/>
      </c>
      <c r="E43" s="146" t="str">
        <f>IF(A40="","",IF(ISNA(VLOOKUP(A40&amp;"4",管計2,2,FALSE)),"",VLOOKUP(A40&amp;"4",管計2,2,FALSE)))</f>
        <v/>
      </c>
      <c r="F43" s="626"/>
      <c r="G43" s="627"/>
      <c r="H43" s="627"/>
      <c r="I43" s="627"/>
      <c r="J43" s="627"/>
      <c r="K43" s="414"/>
      <c r="L43" s="414"/>
      <c r="M43" s="101"/>
    </row>
    <row r="44" spans="1:13" ht="68.25" customHeight="1">
      <c r="A44" s="616"/>
      <c r="B44" s="617"/>
      <c r="C44" s="118" t="str">
        <f>IF(F44="","","物品、施設等の提供・貸与(Q3)")</f>
        <v/>
      </c>
      <c r="D44" s="117" t="str">
        <f>IF(C44="","","物品、施設等の内容")</f>
        <v/>
      </c>
      <c r="E44" s="146" t="str">
        <f>IF(A40="","",IF(ISNA(VLOOKUP(A40,管計3,2,FALSE)),"",VLOOKUP(A40,管計3,2,FALSE)))</f>
        <v/>
      </c>
      <c r="F44" s="613" t="str">
        <f>IF(ISNA(VLOOKUP($A40,管理計画Q3,4,FALSE)),"",VLOOKUP($A40,管理計画Q3,4,FALSE))</f>
        <v/>
      </c>
      <c r="G44" s="537"/>
      <c r="H44" s="537"/>
      <c r="I44" s="537"/>
      <c r="J44" s="537"/>
      <c r="K44" s="160"/>
      <c r="L44" s="160"/>
      <c r="M44" s="101"/>
    </row>
    <row r="45" spans="1:13" ht="50.1" customHeight="1">
      <c r="A45" s="616"/>
      <c r="B45" s="617"/>
      <c r="C45" s="620" t="str">
        <f>IF(F45="","","役務提供(Q4)")</f>
        <v/>
      </c>
      <c r="D45" s="128" t="str">
        <f>IF(C45="","","受領する役務の内容")</f>
        <v/>
      </c>
      <c r="E45" s="145" t="str">
        <f>IF(A40="","",IF(ISNA(VLOOKUP(A40&amp;"1",管計4,2,FALSE)),"",VLOOKUP(A40&amp;"1",管計4,2,FALSE)))</f>
        <v/>
      </c>
      <c r="F45" s="622" t="str">
        <f>IF(ISNA(VLOOKUP($A40,管理計画Q4,4,FALSE)),"",VLOOKUP($A40,管理計画Q4,4,FALSE))</f>
        <v/>
      </c>
      <c r="G45" s="623"/>
      <c r="H45" s="623"/>
      <c r="I45" s="623"/>
      <c r="J45" s="623"/>
      <c r="K45" s="611"/>
      <c r="L45" s="611"/>
      <c r="M45" s="101"/>
    </row>
    <row r="46" spans="1:13" ht="50.1" customHeight="1">
      <c r="A46" s="616"/>
      <c r="B46" s="617"/>
      <c r="C46" s="621"/>
      <c r="D46" s="128" t="str">
        <f>IF(C45="","","対象薬剤製薬企業の特定役務への関与の有無")</f>
        <v/>
      </c>
      <c r="E46" s="145" t="str">
        <f>IF(A40="","",IF(ISNA(VLOOKUP(A40&amp;"2",管計4,2,FALSE)),"",VLOOKUP(A40&amp;"2",管計4,2,FALSE)))</f>
        <v/>
      </c>
      <c r="F46" s="626"/>
      <c r="G46" s="627"/>
      <c r="H46" s="627"/>
      <c r="I46" s="627"/>
      <c r="J46" s="627"/>
      <c r="K46" s="414"/>
      <c r="L46" s="414"/>
      <c r="M46" s="101"/>
    </row>
    <row r="47" spans="1:13" ht="50.1" customHeight="1">
      <c r="A47" s="616"/>
      <c r="B47" s="617"/>
      <c r="C47" s="620" t="str">
        <f>IF(F47="","","製薬企業等の在籍者の従事(Q5)")</f>
        <v/>
      </c>
      <c r="D47" s="128" t="str">
        <f>IF(C47="","","製薬企業等の在籍者の従事の内容")</f>
        <v/>
      </c>
      <c r="E47" s="145" t="str">
        <f>IF(A40="","",IF(ISNA(VLOOKUP(A40&amp;"1",管計5,2,FALSE)),"",VLOOKUP(A40&amp;"1",管計5,2,FALSE)))</f>
        <v/>
      </c>
      <c r="F47" s="622" t="str">
        <f>IF(ISNA(VLOOKUP($A40,管理計画Q5,4,FALSE)),"",VLOOKUP($A40,管理計画Q5,4,FALSE))</f>
        <v/>
      </c>
      <c r="G47" s="623"/>
      <c r="H47" s="623"/>
      <c r="I47" s="623"/>
      <c r="J47" s="623"/>
      <c r="K47" s="611"/>
      <c r="L47" s="611"/>
      <c r="M47" s="101"/>
    </row>
    <row r="48" spans="1:13" ht="50.1" customHeight="1">
      <c r="A48" s="618"/>
      <c r="B48" s="619"/>
      <c r="C48" s="621"/>
      <c r="D48" s="128" t="str">
        <f>IF(C47="","","対象薬剤製薬企業等の在籍者の特定役務への従事の有無")</f>
        <v/>
      </c>
      <c r="E48" s="145" t="str">
        <f>IF(A40="","",IF(ISNA(VLOOKUP(A40&amp;"2",管計5,2,FALSE)),"",VLOOKUP(A40&amp;"2",管計5,2,FALSE)))</f>
        <v/>
      </c>
      <c r="F48" s="626"/>
      <c r="G48" s="627"/>
      <c r="H48" s="627"/>
      <c r="I48" s="627"/>
      <c r="J48" s="627"/>
      <c r="K48" s="414"/>
      <c r="L48" s="414"/>
      <c r="M48" s="101"/>
    </row>
    <row r="49" spans="1:13" ht="45.75" customHeight="1">
      <c r="A49" s="614" t="str">
        <f>IF(ISNA(VLOOKUP(4,様式B!$A$15:$F$41,6,FALSE)),"",VLOOKUP(4,様式B!$A$15:$F$41,6,FALSE))</f>
        <v/>
      </c>
      <c r="B49" s="615"/>
      <c r="C49" s="628" t="str">
        <f>IF(F49="","","研究資金等を提供(Q2)")</f>
        <v/>
      </c>
      <c r="D49" s="117" t="str">
        <f>IF(C49="","","研究費の受入形態")</f>
        <v/>
      </c>
      <c r="E49" s="146" t="str">
        <f>IF(A49="","",IF(ISNA(VLOOKUP(A49&amp;"1",管計2,2,FALSE)),"",VLOOKUP(A49&amp;"1",管計2,2,FALSE)))</f>
        <v/>
      </c>
      <c r="F49" s="622" t="str">
        <f>IF(ISNA(VLOOKUP(A49,管理計画Q2,4,FALSE)),"",VLOOKUP(A49,管理計画Q2,4,FALSE))</f>
        <v/>
      </c>
      <c r="G49" s="623"/>
      <c r="H49" s="623"/>
      <c r="I49" s="623"/>
      <c r="J49" s="623"/>
      <c r="K49" s="611"/>
      <c r="L49" s="611"/>
      <c r="M49" s="101"/>
    </row>
    <row r="50" spans="1:13" ht="45.75" customHeight="1">
      <c r="A50" s="616"/>
      <c r="B50" s="617"/>
      <c r="C50" s="629"/>
      <c r="D50" s="117" t="str">
        <f>IF(C49="","","受入方法")</f>
        <v/>
      </c>
      <c r="E50" s="146" t="str">
        <f>IF(A49="","",IF(ISNA(VLOOKUP(A49&amp;"2",管計2,2,FALSE)),"",VLOOKUP(A49&amp;"2",管計2,2,FALSE)))</f>
        <v/>
      </c>
      <c r="F50" s="624"/>
      <c r="G50" s="625"/>
      <c r="H50" s="625"/>
      <c r="I50" s="625"/>
      <c r="J50" s="625"/>
      <c r="K50" s="612"/>
      <c r="L50" s="612"/>
      <c r="M50" s="101"/>
    </row>
    <row r="51" spans="1:13" ht="45.75" customHeight="1">
      <c r="A51" s="616"/>
      <c r="B51" s="617"/>
      <c r="C51" s="629"/>
      <c r="D51" s="117" t="str">
        <f>IF(C49="","","受入金額")</f>
        <v/>
      </c>
      <c r="E51" s="147" t="str">
        <f>IF(A49="","",IF(ISNA(VLOOKUP(A49&amp;"3",管計2,2,FALSE)),"",VLOOKUP(A49&amp;"3",管計2,2,FALSE)))</f>
        <v/>
      </c>
      <c r="F51" s="624"/>
      <c r="G51" s="625"/>
      <c r="H51" s="625"/>
      <c r="I51" s="625"/>
      <c r="J51" s="625"/>
      <c r="K51" s="612"/>
      <c r="L51" s="612"/>
      <c r="M51" s="101"/>
    </row>
    <row r="52" spans="1:13" ht="45.75" customHeight="1">
      <c r="A52" s="616"/>
      <c r="B52" s="617"/>
      <c r="C52" s="630"/>
      <c r="D52" s="117" t="str">
        <f>IF(C49="","","契約締結状況")</f>
        <v/>
      </c>
      <c r="E52" s="146" t="str">
        <f>IF(A49="","",IF(ISNA(VLOOKUP(A49&amp;"4",管計2,2,FALSE)),"",VLOOKUP(A49&amp;"4",管計2,2,FALSE)))</f>
        <v/>
      </c>
      <c r="F52" s="626"/>
      <c r="G52" s="627"/>
      <c r="H52" s="627"/>
      <c r="I52" s="627"/>
      <c r="J52" s="627"/>
      <c r="K52" s="414"/>
      <c r="L52" s="414"/>
      <c r="M52" s="101"/>
    </row>
    <row r="53" spans="1:13" ht="68.25" customHeight="1">
      <c r="A53" s="616"/>
      <c r="B53" s="617"/>
      <c r="C53" s="118" t="str">
        <f>IF(F53="","","物品、施設等の提供・貸与(Q3)")</f>
        <v/>
      </c>
      <c r="D53" s="117" t="str">
        <f>IF(C53="","","物品、施設等の内容")</f>
        <v/>
      </c>
      <c r="E53" s="146" t="str">
        <f>IF(A49="","",IF(ISNA(VLOOKUP(A49,管計3,2,FALSE)),"",VLOOKUP(A49,管計3,2,FALSE)))</f>
        <v/>
      </c>
      <c r="F53" s="613" t="str">
        <f>IF(ISNA(VLOOKUP($A49,管理計画Q3,4,FALSE)),"",VLOOKUP($A49,管理計画Q3,4,FALSE))</f>
        <v/>
      </c>
      <c r="G53" s="537"/>
      <c r="H53" s="537"/>
      <c r="I53" s="537"/>
      <c r="J53" s="537"/>
      <c r="K53" s="160"/>
      <c r="L53" s="160"/>
      <c r="M53" s="101"/>
    </row>
    <row r="54" spans="1:13" ht="50.1" customHeight="1">
      <c r="A54" s="616"/>
      <c r="B54" s="617"/>
      <c r="C54" s="620" t="str">
        <f>IF(F54="","","役務提供(Q4)")</f>
        <v/>
      </c>
      <c r="D54" s="128" t="str">
        <f>IF(C54="","","受領する役務の内容")</f>
        <v/>
      </c>
      <c r="E54" s="145" t="str">
        <f>IF(A49="","",IF(ISNA(VLOOKUP(A49&amp;"1",管計4,2,FALSE)),"",VLOOKUP(A49&amp;"1",管計4,2,FALSE)))</f>
        <v/>
      </c>
      <c r="F54" s="622" t="str">
        <f>IF(ISNA(VLOOKUP($A49,管理計画Q4,4,FALSE)),"",VLOOKUP($A49,管理計画Q4,4,FALSE))</f>
        <v/>
      </c>
      <c r="G54" s="623"/>
      <c r="H54" s="623"/>
      <c r="I54" s="623"/>
      <c r="J54" s="623"/>
      <c r="K54" s="611"/>
      <c r="L54" s="611"/>
      <c r="M54" s="101"/>
    </row>
    <row r="55" spans="1:13" ht="50.1" customHeight="1">
      <c r="A55" s="616"/>
      <c r="B55" s="617"/>
      <c r="C55" s="621"/>
      <c r="D55" s="128" t="str">
        <f>IF(C54="","","対象薬剤製薬企業の特定役務への関与の有無")</f>
        <v/>
      </c>
      <c r="E55" s="145" t="str">
        <f>IF(A49="","",IF(ISNA(VLOOKUP(A49&amp;"2",管計4,2,FALSE)),"",VLOOKUP(A49&amp;"2",管計4,2,FALSE)))</f>
        <v/>
      </c>
      <c r="F55" s="626"/>
      <c r="G55" s="627"/>
      <c r="H55" s="627"/>
      <c r="I55" s="627"/>
      <c r="J55" s="627"/>
      <c r="K55" s="414"/>
      <c r="L55" s="414"/>
      <c r="M55" s="101"/>
    </row>
    <row r="56" spans="1:13" ht="50.1" customHeight="1">
      <c r="A56" s="616"/>
      <c r="B56" s="617"/>
      <c r="C56" s="620" t="str">
        <f>IF(F56="","","製薬企業等の在籍者の従事(Q5)")</f>
        <v/>
      </c>
      <c r="D56" s="128" t="str">
        <f>IF(C56="","","製薬企業等の在籍者の従事の内容")</f>
        <v/>
      </c>
      <c r="E56" s="145" t="str">
        <f>IF(A49="","",IF(ISNA(VLOOKUP(A49&amp;"1",管計5,2,FALSE)),"",VLOOKUP(A49&amp;"1",管計5,2,FALSE)))</f>
        <v/>
      </c>
      <c r="F56" s="622" t="str">
        <f>IF(ISNA(VLOOKUP($A49,管理計画Q5,4,FALSE)),"",VLOOKUP($A49,管理計画Q5,4,FALSE))</f>
        <v/>
      </c>
      <c r="G56" s="623"/>
      <c r="H56" s="623"/>
      <c r="I56" s="623"/>
      <c r="J56" s="623"/>
      <c r="K56" s="611"/>
      <c r="L56" s="611"/>
      <c r="M56" s="101"/>
    </row>
    <row r="57" spans="1:13" ht="50.1" customHeight="1">
      <c r="A57" s="618"/>
      <c r="B57" s="619"/>
      <c r="C57" s="621"/>
      <c r="D57" s="128" t="str">
        <f>IF(C56="","","対象薬剤製薬企業等の在籍者の特定役務への従事の有無")</f>
        <v/>
      </c>
      <c r="E57" s="145" t="str">
        <f>IF(A49="","",IF(ISNA(VLOOKUP(A49&amp;"2",管計5,2,FALSE)),"",VLOOKUP(A49&amp;"2",管計5,2,FALSE)))</f>
        <v/>
      </c>
      <c r="F57" s="626"/>
      <c r="G57" s="627"/>
      <c r="H57" s="627"/>
      <c r="I57" s="627"/>
      <c r="J57" s="627"/>
      <c r="K57" s="414"/>
      <c r="L57" s="414"/>
      <c r="M57" s="101"/>
    </row>
    <row r="58" spans="1:13" ht="45.75" customHeight="1">
      <c r="A58" s="614" t="str">
        <f>IF(ISNA(VLOOKUP(5,様式B!$A$15:$F$41,6,FALSE)),"",VLOOKUP(5,様式B!$A$15:$F$41,6,FALSE))</f>
        <v/>
      </c>
      <c r="B58" s="615"/>
      <c r="C58" s="628" t="str">
        <f>IF(F58="","","研究資金等を提供(Q2)")</f>
        <v/>
      </c>
      <c r="D58" s="117" t="str">
        <f>IF(C58="","","研究費の受入形態")</f>
        <v/>
      </c>
      <c r="E58" s="146" t="str">
        <f>IF(A58="","",IF(ISNA(VLOOKUP(A58&amp;"1",管計2,2,FALSE)),"",VLOOKUP(A58&amp;"1",管計2,2,FALSE)))</f>
        <v/>
      </c>
      <c r="F58" s="622" t="str">
        <f>IF(ISNA(VLOOKUP(A58,管理計画Q2,4,FALSE)),"",VLOOKUP(A58,管理計画Q2,4,FALSE))</f>
        <v/>
      </c>
      <c r="G58" s="623"/>
      <c r="H58" s="623"/>
      <c r="I58" s="623"/>
      <c r="J58" s="623"/>
      <c r="K58" s="611"/>
      <c r="L58" s="611"/>
      <c r="M58" s="101"/>
    </row>
    <row r="59" spans="1:13" ht="45.75" customHeight="1">
      <c r="A59" s="616"/>
      <c r="B59" s="617"/>
      <c r="C59" s="629"/>
      <c r="D59" s="117" t="str">
        <f>IF(C58="","","受入方法")</f>
        <v/>
      </c>
      <c r="E59" s="146" t="str">
        <f>IF(A58="","",IF(ISNA(VLOOKUP(A58&amp;"2",管計2,2,FALSE)),"",VLOOKUP(A58&amp;"2",管計2,2,FALSE)))</f>
        <v/>
      </c>
      <c r="F59" s="624"/>
      <c r="G59" s="625"/>
      <c r="H59" s="625"/>
      <c r="I59" s="625"/>
      <c r="J59" s="625"/>
      <c r="K59" s="612"/>
      <c r="L59" s="612"/>
      <c r="M59" s="101"/>
    </row>
    <row r="60" spans="1:13" ht="45.75" customHeight="1">
      <c r="A60" s="616"/>
      <c r="B60" s="617"/>
      <c r="C60" s="629"/>
      <c r="D60" s="117" t="str">
        <f>IF(C58="","","受入金額")</f>
        <v/>
      </c>
      <c r="E60" s="147" t="str">
        <f>IF(A58="","",IF(ISNA(VLOOKUP(A58&amp;"3",管計2,2,FALSE)),"",VLOOKUP(A58&amp;"3",管計2,2,FALSE)))</f>
        <v/>
      </c>
      <c r="F60" s="624"/>
      <c r="G60" s="625"/>
      <c r="H60" s="625"/>
      <c r="I60" s="625"/>
      <c r="J60" s="625"/>
      <c r="K60" s="612"/>
      <c r="L60" s="612"/>
      <c r="M60" s="101"/>
    </row>
    <row r="61" spans="1:13" ht="45.75" customHeight="1">
      <c r="A61" s="616"/>
      <c r="B61" s="617"/>
      <c r="C61" s="630"/>
      <c r="D61" s="117" t="str">
        <f>IF(C58="","","契約締結状況")</f>
        <v/>
      </c>
      <c r="E61" s="146" t="str">
        <f>IF(A58="","",IF(ISNA(VLOOKUP(A58&amp;"4",管計2,2,FALSE)),"",VLOOKUP(A58&amp;"4",管計2,2,FALSE)))</f>
        <v/>
      </c>
      <c r="F61" s="626"/>
      <c r="G61" s="627"/>
      <c r="H61" s="627"/>
      <c r="I61" s="627"/>
      <c r="J61" s="627"/>
      <c r="K61" s="414"/>
      <c r="L61" s="414"/>
      <c r="M61" s="101"/>
    </row>
    <row r="62" spans="1:13" ht="68.25" customHeight="1">
      <c r="A62" s="616"/>
      <c r="B62" s="617"/>
      <c r="C62" s="118" t="str">
        <f>IF(F62="","","物品、施設等の提供・貸与(Q3)")</f>
        <v/>
      </c>
      <c r="D62" s="117" t="str">
        <f>IF(C62="","","物品、施設等の内容")</f>
        <v/>
      </c>
      <c r="E62" s="146" t="str">
        <f>IF(A58="","",IF(ISNA(VLOOKUP(A58,管計3,2,FALSE)),"",VLOOKUP(A58,管計3,2,FALSE)))</f>
        <v/>
      </c>
      <c r="F62" s="613" t="str">
        <f>IF(ISNA(VLOOKUP($A58,管理計画Q3,4,FALSE)),"",VLOOKUP($A58,管理計画Q3,4,FALSE))</f>
        <v/>
      </c>
      <c r="G62" s="537"/>
      <c r="H62" s="537"/>
      <c r="I62" s="537"/>
      <c r="J62" s="537"/>
      <c r="K62" s="160"/>
      <c r="L62" s="160"/>
      <c r="M62" s="101"/>
    </row>
    <row r="63" spans="1:13" ht="50.1" customHeight="1">
      <c r="A63" s="616"/>
      <c r="B63" s="617"/>
      <c r="C63" s="620" t="str">
        <f>IF(F63="","","役務提供(Q4)")</f>
        <v/>
      </c>
      <c r="D63" s="128" t="str">
        <f>IF(C63="","","受領する役務の内容")</f>
        <v/>
      </c>
      <c r="E63" s="145" t="str">
        <f>IF(A58="","",IF(ISNA(VLOOKUP(A58&amp;"1",管計4,2,FALSE)),"",VLOOKUP(A58&amp;"1",管計4,2,FALSE)))</f>
        <v/>
      </c>
      <c r="F63" s="622" t="str">
        <f>IF(ISNA(VLOOKUP($A58,管理計画Q4,4,FALSE)),"",VLOOKUP($A58,管理計画Q4,4,FALSE))</f>
        <v/>
      </c>
      <c r="G63" s="623"/>
      <c r="H63" s="623"/>
      <c r="I63" s="623"/>
      <c r="J63" s="623"/>
      <c r="K63" s="611"/>
      <c r="L63" s="611"/>
      <c r="M63" s="101"/>
    </row>
    <row r="64" spans="1:13" ht="50.1" customHeight="1">
      <c r="A64" s="616"/>
      <c r="B64" s="617"/>
      <c r="C64" s="621"/>
      <c r="D64" s="128" t="str">
        <f>IF(C63="","","対象薬剤製薬企業の特定役務への関与の有無")</f>
        <v/>
      </c>
      <c r="E64" s="145" t="str">
        <f>IF(A58="","",IF(ISNA(VLOOKUP(A58&amp;"2",管計4,2,FALSE)),"",VLOOKUP(A58&amp;"2",管計4,2,FALSE)))</f>
        <v/>
      </c>
      <c r="F64" s="626"/>
      <c r="G64" s="627"/>
      <c r="H64" s="627"/>
      <c r="I64" s="627"/>
      <c r="J64" s="627"/>
      <c r="K64" s="414"/>
      <c r="L64" s="414"/>
      <c r="M64" s="101"/>
    </row>
    <row r="65" spans="1:14" ht="50.1" customHeight="1">
      <c r="A65" s="616"/>
      <c r="B65" s="617"/>
      <c r="C65" s="620" t="str">
        <f>IF(F65="","","製薬企業等の在籍者の従事(Q5)")</f>
        <v/>
      </c>
      <c r="D65" s="128" t="str">
        <f>IF(C65="","","製薬企業等の在籍者の従事の内容")</f>
        <v/>
      </c>
      <c r="E65" s="145" t="str">
        <f>IF(A58="","",IF(ISNA(VLOOKUP(A58&amp;"1",管計5,2,FALSE)),"",VLOOKUP(A58&amp;"1",管計5,2,FALSE)))</f>
        <v/>
      </c>
      <c r="F65" s="622" t="str">
        <f>IF(ISNA(VLOOKUP($A58,管理計画Q5,4,FALSE)),"",VLOOKUP($A58,管理計画Q5,4,FALSE))</f>
        <v/>
      </c>
      <c r="G65" s="623"/>
      <c r="H65" s="623"/>
      <c r="I65" s="623"/>
      <c r="J65" s="623"/>
      <c r="K65" s="611"/>
      <c r="L65" s="611"/>
      <c r="M65" s="101"/>
    </row>
    <row r="66" spans="1:14" ht="50.1" customHeight="1">
      <c r="A66" s="632"/>
      <c r="B66" s="633"/>
      <c r="C66" s="621"/>
      <c r="D66" s="128" t="str">
        <f>IF(C65="","","対象薬剤製薬企業等の在籍者の特定役務への従事の有無")</f>
        <v/>
      </c>
      <c r="E66" s="145" t="str">
        <f>IF(A58="","",IF(ISNA(VLOOKUP(A58&amp;"2",管計5,2,FALSE)),"",VLOOKUP(A58&amp;"2",管計5,2,FALSE)))</f>
        <v/>
      </c>
      <c r="F66" s="626"/>
      <c r="G66" s="627"/>
      <c r="H66" s="627"/>
      <c r="I66" s="627"/>
      <c r="J66" s="627"/>
      <c r="K66" s="414"/>
      <c r="L66" s="414"/>
      <c r="M66" s="101"/>
    </row>
    <row r="67" spans="1:14" ht="19.5">
      <c r="A67" s="112"/>
      <c r="B67" s="112"/>
      <c r="C67" s="112"/>
      <c r="D67" s="112"/>
      <c r="E67" s="101"/>
      <c r="F67" s="101"/>
      <c r="G67" s="101"/>
      <c r="H67" s="101"/>
      <c r="I67" s="101"/>
      <c r="J67" s="101"/>
      <c r="K67" s="101"/>
      <c r="L67" s="101"/>
      <c r="M67" s="101"/>
    </row>
    <row r="68" spans="1:14" ht="36" customHeight="1">
      <c r="A68" s="111" t="s">
        <v>181</v>
      </c>
      <c r="B68" s="112"/>
      <c r="C68" s="112"/>
      <c r="D68" s="112"/>
      <c r="E68" s="101"/>
      <c r="F68" s="101"/>
      <c r="G68" s="101"/>
      <c r="H68" s="101"/>
      <c r="I68" s="101"/>
      <c r="J68" s="101"/>
      <c r="K68" s="101"/>
      <c r="L68" s="101"/>
      <c r="M68" s="101"/>
    </row>
    <row r="69" spans="1:14" ht="46.5" customHeight="1">
      <c r="A69" s="637" t="s">
        <v>141</v>
      </c>
      <c r="B69" s="638"/>
      <c r="C69" s="644" t="str">
        <f>使用不可_選択肢!A22</f>
        <v/>
      </c>
      <c r="D69" s="645"/>
      <c r="E69" s="645"/>
      <c r="F69" s="645"/>
      <c r="G69" s="645"/>
      <c r="H69" s="645"/>
      <c r="I69" s="645"/>
      <c r="J69" s="645"/>
      <c r="K69" s="645"/>
      <c r="L69" s="646"/>
      <c r="M69" s="101"/>
    </row>
    <row r="70" spans="1:14" ht="46.5" customHeight="1">
      <c r="A70" s="666" t="s">
        <v>112</v>
      </c>
      <c r="B70" s="667"/>
      <c r="C70" s="668"/>
      <c r="D70" s="669"/>
      <c r="E70" s="670"/>
      <c r="F70" s="671"/>
      <c r="G70" s="161"/>
      <c r="H70" s="162"/>
      <c r="I70" s="163"/>
      <c r="J70" s="163"/>
      <c r="K70" s="163"/>
      <c r="L70" s="164"/>
      <c r="M70" s="101"/>
    </row>
    <row r="71" spans="1:14" s="114" customFormat="1" ht="45">
      <c r="A71" s="134" t="s">
        <v>113</v>
      </c>
      <c r="B71" s="134" t="s">
        <v>4</v>
      </c>
      <c r="C71" s="133" t="s">
        <v>114</v>
      </c>
      <c r="D71" s="655" t="s">
        <v>115</v>
      </c>
      <c r="E71" s="656"/>
      <c r="F71" s="656"/>
      <c r="G71" s="656"/>
      <c r="H71" s="656"/>
      <c r="I71" s="656"/>
      <c r="J71" s="382"/>
      <c r="K71" s="134" t="s">
        <v>148</v>
      </c>
      <c r="L71" s="134" t="s">
        <v>149</v>
      </c>
      <c r="M71" s="113"/>
    </row>
    <row r="72" spans="1:14" s="10" customFormat="1" ht="44.1" customHeight="1">
      <c r="A72" s="115"/>
      <c r="B72" s="115"/>
      <c r="C72" s="115"/>
      <c r="D72" s="115"/>
      <c r="E72" s="631" t="str">
        <f>IF(D72="基準1","基準１に従い研究計画書及び説明文書に記載し、研究結果の公表時に開示する。",IF(D72="基準1と4と5","基準１に従い研究計画書及び説明文書に記載し、研究結果の公表時に開示する。基準４と５に従い研究責任医師となることの妥当性、監査の必要性及び従事する業務を適切に管理する。",IF(D72="基準1と6","基準１に従い研究計画書及び説明文書に記載し、研究結果の公表時に開示する。基準６に従い従事する業務を適切に管理する。",IF(D72="基準1と7","基準１に従い研究計画書及び説明文書に記載し、研究結果の公表時に開示する。基準７に従い従事する業務を適切に管理する。",IF(D72="助言・勧告（自由記載）","","")))))</f>
        <v/>
      </c>
      <c r="F72" s="381"/>
      <c r="G72" s="381"/>
      <c r="H72" s="381"/>
      <c r="I72" s="381"/>
      <c r="J72" s="382"/>
      <c r="K72" s="115"/>
      <c r="L72" s="115"/>
      <c r="M72" s="116"/>
    </row>
    <row r="73" spans="1:14" s="10" customFormat="1" ht="44.1" customHeight="1">
      <c r="A73" s="115"/>
      <c r="B73" s="115"/>
      <c r="C73" s="115"/>
      <c r="D73" s="115"/>
      <c r="E73" s="631" t="str">
        <f t="shared" ref="E73:E79" si="0">IF(D73="基準1","基準１に従い研究計画書及び説明文書に記載し、研究結果の公表時に開示する。",IF(D73="基準1と4と5","基準１に従い研究計画書及び説明文書に記載し、研究結果の公表時に開示する。基準４と５に従い研究責任医師となることの妥当性、監査の必要性及び従事する業務を適切に管理する。",IF(D73="基準1と6","基準１に従い研究計画書及び説明文書に記載し、研究結果の公表時に開示する。基準６に従い従事する業務を適切に管理する。",IF(D73="基準1と7","基準１に従い研究計画書及び説明文書に記載し、研究結果の公表時に開示する。基準７に従い従事する業務を適切に管理する。",IF(D73="助言・勧告（自由記載）","","")))))</f>
        <v/>
      </c>
      <c r="F73" s="381"/>
      <c r="G73" s="381"/>
      <c r="H73" s="381"/>
      <c r="I73" s="381"/>
      <c r="J73" s="382"/>
      <c r="K73" s="115"/>
      <c r="L73" s="115"/>
      <c r="M73" s="116"/>
    </row>
    <row r="74" spans="1:14" s="10" customFormat="1" ht="44.1" customHeight="1">
      <c r="A74" s="115"/>
      <c r="B74" s="115"/>
      <c r="C74" s="115"/>
      <c r="D74" s="115"/>
      <c r="E74" s="631" t="str">
        <f t="shared" si="0"/>
        <v/>
      </c>
      <c r="F74" s="381"/>
      <c r="G74" s="381"/>
      <c r="H74" s="381"/>
      <c r="I74" s="381"/>
      <c r="J74" s="382"/>
      <c r="K74" s="115"/>
      <c r="L74" s="115"/>
      <c r="M74" s="116"/>
    </row>
    <row r="75" spans="1:14" s="10" customFormat="1" ht="44.1" customHeight="1">
      <c r="A75" s="115"/>
      <c r="B75" s="115"/>
      <c r="C75" s="115"/>
      <c r="D75" s="115"/>
      <c r="E75" s="631" t="str">
        <f t="shared" si="0"/>
        <v/>
      </c>
      <c r="F75" s="381"/>
      <c r="G75" s="381"/>
      <c r="H75" s="381"/>
      <c r="I75" s="381"/>
      <c r="J75" s="382"/>
      <c r="K75" s="115"/>
      <c r="L75" s="115"/>
      <c r="M75" s="116"/>
    </row>
    <row r="76" spans="1:14" s="10" customFormat="1" ht="44.1" customHeight="1">
      <c r="A76" s="115"/>
      <c r="B76" s="115"/>
      <c r="C76" s="115"/>
      <c r="D76" s="115"/>
      <c r="E76" s="631" t="str">
        <f t="shared" si="0"/>
        <v/>
      </c>
      <c r="F76" s="381"/>
      <c r="G76" s="381"/>
      <c r="H76" s="381"/>
      <c r="I76" s="381"/>
      <c r="J76" s="382"/>
      <c r="K76" s="115"/>
      <c r="L76" s="115"/>
      <c r="M76" s="116"/>
    </row>
    <row r="77" spans="1:14" s="10" customFormat="1" ht="44.1" customHeight="1">
      <c r="A77" s="115"/>
      <c r="B77" s="115"/>
      <c r="C77" s="115"/>
      <c r="D77" s="115"/>
      <c r="E77" s="631" t="str">
        <f t="shared" si="0"/>
        <v/>
      </c>
      <c r="F77" s="381"/>
      <c r="G77" s="381"/>
      <c r="H77" s="381"/>
      <c r="I77" s="381"/>
      <c r="J77" s="382"/>
      <c r="K77" s="115"/>
      <c r="L77" s="115"/>
      <c r="M77" s="116"/>
      <c r="N77" s="140"/>
    </row>
    <row r="78" spans="1:14" s="10" customFormat="1" ht="44.1" customHeight="1">
      <c r="A78" s="115"/>
      <c r="B78" s="115"/>
      <c r="C78" s="115"/>
      <c r="D78" s="115"/>
      <c r="E78" s="631" t="str">
        <f t="shared" si="0"/>
        <v/>
      </c>
      <c r="F78" s="381"/>
      <c r="G78" s="381"/>
      <c r="H78" s="381"/>
      <c r="I78" s="381"/>
      <c r="J78" s="382"/>
      <c r="K78" s="115"/>
      <c r="L78" s="115"/>
      <c r="M78" s="116"/>
      <c r="N78" s="141"/>
    </row>
    <row r="79" spans="1:14" s="10" customFormat="1" ht="44.1" customHeight="1">
      <c r="A79" s="115"/>
      <c r="B79" s="115"/>
      <c r="C79" s="115"/>
      <c r="D79" s="115"/>
      <c r="E79" s="631" t="str">
        <f t="shared" si="0"/>
        <v/>
      </c>
      <c r="F79" s="381"/>
      <c r="G79" s="381"/>
      <c r="H79" s="381"/>
      <c r="I79" s="381"/>
      <c r="J79" s="382"/>
      <c r="K79" s="115"/>
      <c r="L79" s="115"/>
      <c r="M79" s="116"/>
      <c r="N79" s="141"/>
    </row>
    <row r="80" spans="1:14" ht="19.5">
      <c r="A80" s="165"/>
      <c r="B80" s="165"/>
      <c r="C80" s="165"/>
      <c r="D80" s="165"/>
      <c r="E80" s="165"/>
      <c r="F80" s="165"/>
      <c r="G80" s="165"/>
      <c r="H80" s="165"/>
      <c r="I80" s="165"/>
      <c r="J80" s="165"/>
      <c r="K80" s="165"/>
      <c r="L80" s="165"/>
      <c r="M80" s="101"/>
    </row>
    <row r="81" spans="1:13" ht="46.5" customHeight="1">
      <c r="A81" s="639" t="s">
        <v>141</v>
      </c>
      <c r="B81" s="640"/>
      <c r="C81" s="657" t="str">
        <f>使用不可_選択肢!A23</f>
        <v/>
      </c>
      <c r="D81" s="658"/>
      <c r="E81" s="658"/>
      <c r="F81" s="658"/>
      <c r="G81" s="658"/>
      <c r="H81" s="658"/>
      <c r="I81" s="658"/>
      <c r="J81" s="658"/>
      <c r="K81" s="658"/>
      <c r="L81" s="659"/>
      <c r="M81" s="101"/>
    </row>
    <row r="82" spans="1:13" ht="46.5" customHeight="1">
      <c r="A82" s="634" t="s">
        <v>112</v>
      </c>
      <c r="B82" s="635"/>
      <c r="C82" s="636"/>
      <c r="D82" s="641"/>
      <c r="E82" s="642"/>
      <c r="F82" s="643"/>
      <c r="G82" s="166"/>
      <c r="H82" s="167"/>
      <c r="I82" s="168"/>
      <c r="J82" s="168"/>
      <c r="K82" s="168"/>
      <c r="L82" s="169"/>
      <c r="M82" s="101"/>
    </row>
    <row r="83" spans="1:13" s="114" customFormat="1" ht="45">
      <c r="A83" s="134" t="s">
        <v>113</v>
      </c>
      <c r="B83" s="134" t="s">
        <v>4</v>
      </c>
      <c r="C83" s="133" t="s">
        <v>114</v>
      </c>
      <c r="D83" s="655" t="s">
        <v>115</v>
      </c>
      <c r="E83" s="656"/>
      <c r="F83" s="656"/>
      <c r="G83" s="656"/>
      <c r="H83" s="656"/>
      <c r="I83" s="656"/>
      <c r="J83" s="382"/>
      <c r="K83" s="134" t="s">
        <v>148</v>
      </c>
      <c r="L83" s="134" t="s">
        <v>149</v>
      </c>
      <c r="M83" s="113"/>
    </row>
    <row r="84" spans="1:13" s="10" customFormat="1" ht="44.1" customHeight="1">
      <c r="A84" s="115"/>
      <c r="B84" s="115"/>
      <c r="C84" s="115"/>
      <c r="D84" s="115"/>
      <c r="E84" s="631" t="str">
        <f t="shared" ref="E84:E91" si="1">IF(D84="基準1","基準１に従い研究計画書及び説明文書に記載し、研究結果の公表時に開示する。",IF(D84="基準1と4と5","基準１に従い研究計画書及び説明文書に記載し、研究結果の公表時に開示する。基準４と５に従い研究責任医師となることの妥当性、監査の必要性及び従事する業務を適切に管理する。",IF(D84="基準1と6","基準１に従い研究計画書及び説明文書に記載し、研究結果の公表時に開示する。基準６に従い従事する業務を適切に管理する。",IF(D84="基準1と7","基準１に従い研究計画書及び説明文書に記載し、研究結果の公表時に開示する。基準７に従い従事する業務を適切に管理する。",IF(D84="助言・勧告（自由記載）","","")))))</f>
        <v/>
      </c>
      <c r="F84" s="381"/>
      <c r="G84" s="381"/>
      <c r="H84" s="381"/>
      <c r="I84" s="381"/>
      <c r="J84" s="382"/>
      <c r="K84" s="115"/>
      <c r="L84" s="115"/>
      <c r="M84" s="116"/>
    </row>
    <row r="85" spans="1:13" s="10" customFormat="1" ht="44.1" customHeight="1">
      <c r="A85" s="115"/>
      <c r="B85" s="115"/>
      <c r="C85" s="115"/>
      <c r="D85" s="115"/>
      <c r="E85" s="631" t="str">
        <f t="shared" si="1"/>
        <v/>
      </c>
      <c r="F85" s="381"/>
      <c r="G85" s="381"/>
      <c r="H85" s="381"/>
      <c r="I85" s="381"/>
      <c r="J85" s="382"/>
      <c r="K85" s="115"/>
      <c r="L85" s="115"/>
      <c r="M85" s="116"/>
    </row>
    <row r="86" spans="1:13" s="10" customFormat="1" ht="44.1" customHeight="1">
      <c r="A86" s="115"/>
      <c r="B86" s="115"/>
      <c r="C86" s="115"/>
      <c r="D86" s="115"/>
      <c r="E86" s="631" t="str">
        <f t="shared" si="1"/>
        <v/>
      </c>
      <c r="F86" s="381"/>
      <c r="G86" s="381"/>
      <c r="H86" s="381"/>
      <c r="I86" s="381"/>
      <c r="J86" s="382"/>
      <c r="K86" s="115"/>
      <c r="L86" s="115"/>
      <c r="M86" s="116"/>
    </row>
    <row r="87" spans="1:13" s="10" customFormat="1" ht="44.1" customHeight="1">
      <c r="A87" s="115"/>
      <c r="B87" s="115"/>
      <c r="C87" s="115"/>
      <c r="D87" s="115"/>
      <c r="E87" s="631" t="str">
        <f t="shared" si="1"/>
        <v/>
      </c>
      <c r="F87" s="381"/>
      <c r="G87" s="381"/>
      <c r="H87" s="381"/>
      <c r="I87" s="381"/>
      <c r="J87" s="382"/>
      <c r="K87" s="115"/>
      <c r="L87" s="115"/>
      <c r="M87" s="116"/>
    </row>
    <row r="88" spans="1:13" s="10" customFormat="1" ht="44.1" customHeight="1">
      <c r="A88" s="115"/>
      <c r="B88" s="115"/>
      <c r="C88" s="115"/>
      <c r="D88" s="115"/>
      <c r="E88" s="631" t="str">
        <f t="shared" si="1"/>
        <v/>
      </c>
      <c r="F88" s="381"/>
      <c r="G88" s="381"/>
      <c r="H88" s="381"/>
      <c r="I88" s="381"/>
      <c r="J88" s="382"/>
      <c r="K88" s="115"/>
      <c r="L88" s="115"/>
      <c r="M88" s="116"/>
    </row>
    <row r="89" spans="1:13" s="10" customFormat="1" ht="44.1" customHeight="1">
      <c r="A89" s="115"/>
      <c r="B89" s="115"/>
      <c r="C89" s="115"/>
      <c r="D89" s="115"/>
      <c r="E89" s="631" t="str">
        <f t="shared" si="1"/>
        <v/>
      </c>
      <c r="F89" s="381"/>
      <c r="G89" s="381"/>
      <c r="H89" s="381"/>
      <c r="I89" s="381"/>
      <c r="J89" s="382"/>
      <c r="K89" s="115"/>
      <c r="L89" s="115"/>
      <c r="M89" s="116"/>
    </row>
    <row r="90" spans="1:13" s="10" customFormat="1" ht="44.1" customHeight="1">
      <c r="A90" s="115"/>
      <c r="B90" s="115"/>
      <c r="C90" s="115"/>
      <c r="D90" s="115"/>
      <c r="E90" s="631" t="str">
        <f t="shared" si="1"/>
        <v/>
      </c>
      <c r="F90" s="381"/>
      <c r="G90" s="381"/>
      <c r="H90" s="381"/>
      <c r="I90" s="381"/>
      <c r="J90" s="382"/>
      <c r="K90" s="115"/>
      <c r="L90" s="115"/>
      <c r="M90" s="116"/>
    </row>
    <row r="91" spans="1:13" s="10" customFormat="1" ht="44.1" customHeight="1">
      <c r="A91" s="115"/>
      <c r="B91" s="115"/>
      <c r="C91" s="115"/>
      <c r="D91" s="115"/>
      <c r="E91" s="631" t="str">
        <f t="shared" si="1"/>
        <v/>
      </c>
      <c r="F91" s="381"/>
      <c r="G91" s="381"/>
      <c r="H91" s="381"/>
      <c r="I91" s="381"/>
      <c r="J91" s="382"/>
      <c r="K91" s="115"/>
      <c r="L91" s="115"/>
      <c r="M91" s="116"/>
    </row>
    <row r="92" spans="1:13" ht="19.5">
      <c r="A92" s="165"/>
      <c r="B92" s="165"/>
      <c r="C92" s="165"/>
      <c r="D92" s="165"/>
      <c r="E92" s="165"/>
      <c r="F92" s="165"/>
      <c r="G92" s="165"/>
      <c r="H92" s="165"/>
      <c r="I92" s="165"/>
      <c r="J92" s="165"/>
      <c r="K92" s="165"/>
      <c r="L92" s="165"/>
      <c r="M92" s="101"/>
    </row>
    <row r="93" spans="1:13" ht="46.5" customHeight="1">
      <c r="A93" s="639" t="s">
        <v>141</v>
      </c>
      <c r="B93" s="640"/>
      <c r="C93" s="657" t="str">
        <f>使用不可_選択肢!A24</f>
        <v/>
      </c>
      <c r="D93" s="658"/>
      <c r="E93" s="658"/>
      <c r="F93" s="658"/>
      <c r="G93" s="658"/>
      <c r="H93" s="658"/>
      <c r="I93" s="658"/>
      <c r="J93" s="658"/>
      <c r="K93" s="658"/>
      <c r="L93" s="659"/>
      <c r="M93" s="101"/>
    </row>
    <row r="94" spans="1:13" ht="46.5" customHeight="1">
      <c r="A94" s="634" t="s">
        <v>112</v>
      </c>
      <c r="B94" s="635"/>
      <c r="C94" s="636"/>
      <c r="D94" s="641"/>
      <c r="E94" s="642"/>
      <c r="F94" s="643"/>
      <c r="G94" s="166"/>
      <c r="H94" s="167"/>
      <c r="I94" s="168"/>
      <c r="J94" s="168"/>
      <c r="K94" s="168"/>
      <c r="L94" s="169"/>
      <c r="M94" s="101"/>
    </row>
    <row r="95" spans="1:13" s="114" customFormat="1" ht="45">
      <c r="A95" s="134" t="s">
        <v>113</v>
      </c>
      <c r="B95" s="134" t="s">
        <v>4</v>
      </c>
      <c r="C95" s="133" t="s">
        <v>114</v>
      </c>
      <c r="D95" s="655" t="s">
        <v>115</v>
      </c>
      <c r="E95" s="656"/>
      <c r="F95" s="656"/>
      <c r="G95" s="656"/>
      <c r="H95" s="656"/>
      <c r="I95" s="656"/>
      <c r="J95" s="382"/>
      <c r="K95" s="134" t="s">
        <v>148</v>
      </c>
      <c r="L95" s="134" t="s">
        <v>149</v>
      </c>
      <c r="M95" s="113"/>
    </row>
    <row r="96" spans="1:13" s="10" customFormat="1" ht="44.1" customHeight="1">
      <c r="A96" s="115"/>
      <c r="B96" s="115"/>
      <c r="C96" s="115"/>
      <c r="D96" s="115"/>
      <c r="E96" s="631" t="str">
        <f t="shared" ref="E96:E103" si="2">IF(D96="基準1","基準１に従い研究計画書及び説明文書に記載し、研究結果の公表時に開示する。",IF(D96="基準1と4と5","基準１に従い研究計画書及び説明文書に記載し、研究結果の公表時に開示する。基準４と５に従い研究責任医師となることの妥当性、監査の必要性及び従事する業務を適切に管理する。",IF(D96="基準1と6","基準１に従い研究計画書及び説明文書に記載し、研究結果の公表時に開示する。基準６に従い従事する業務を適切に管理する。",IF(D96="基準1と7","基準１に従い研究計画書及び説明文書に記載し、研究結果の公表時に開示する。基準７に従い従事する業務を適切に管理する。",IF(D96="助言・勧告（自由記載）","","")))))</f>
        <v/>
      </c>
      <c r="F96" s="381"/>
      <c r="G96" s="381"/>
      <c r="H96" s="381"/>
      <c r="I96" s="381"/>
      <c r="J96" s="382"/>
      <c r="K96" s="115"/>
      <c r="L96" s="115"/>
      <c r="M96" s="116"/>
    </row>
    <row r="97" spans="1:13" s="10" customFormat="1" ht="44.1" customHeight="1">
      <c r="A97" s="115"/>
      <c r="B97" s="115"/>
      <c r="C97" s="115"/>
      <c r="D97" s="115"/>
      <c r="E97" s="631" t="str">
        <f t="shared" si="2"/>
        <v/>
      </c>
      <c r="F97" s="381"/>
      <c r="G97" s="381"/>
      <c r="H97" s="381"/>
      <c r="I97" s="381"/>
      <c r="J97" s="382"/>
      <c r="K97" s="115"/>
      <c r="L97" s="115"/>
      <c r="M97" s="116"/>
    </row>
    <row r="98" spans="1:13" s="10" customFormat="1" ht="44.1" customHeight="1">
      <c r="A98" s="115"/>
      <c r="B98" s="115"/>
      <c r="C98" s="115"/>
      <c r="D98" s="115"/>
      <c r="E98" s="631" t="str">
        <f t="shared" si="2"/>
        <v/>
      </c>
      <c r="F98" s="381"/>
      <c r="G98" s="381"/>
      <c r="H98" s="381"/>
      <c r="I98" s="381"/>
      <c r="J98" s="382"/>
      <c r="K98" s="115"/>
      <c r="L98" s="115"/>
      <c r="M98" s="116"/>
    </row>
    <row r="99" spans="1:13" s="10" customFormat="1" ht="44.1" customHeight="1">
      <c r="A99" s="115"/>
      <c r="B99" s="115"/>
      <c r="C99" s="115"/>
      <c r="D99" s="115"/>
      <c r="E99" s="631" t="str">
        <f t="shared" si="2"/>
        <v/>
      </c>
      <c r="F99" s="381"/>
      <c r="G99" s="381"/>
      <c r="H99" s="381"/>
      <c r="I99" s="381"/>
      <c r="J99" s="382"/>
      <c r="K99" s="115"/>
      <c r="L99" s="115"/>
      <c r="M99" s="116"/>
    </row>
    <row r="100" spans="1:13" s="10" customFormat="1" ht="44.1" customHeight="1">
      <c r="A100" s="115"/>
      <c r="B100" s="115"/>
      <c r="C100" s="115"/>
      <c r="D100" s="115"/>
      <c r="E100" s="631" t="str">
        <f t="shared" si="2"/>
        <v/>
      </c>
      <c r="F100" s="381"/>
      <c r="G100" s="381"/>
      <c r="H100" s="381"/>
      <c r="I100" s="381"/>
      <c r="J100" s="382"/>
      <c r="K100" s="115"/>
      <c r="L100" s="115"/>
      <c r="M100" s="116"/>
    </row>
    <row r="101" spans="1:13" s="10" customFormat="1" ht="44.1" customHeight="1">
      <c r="A101" s="115"/>
      <c r="B101" s="115"/>
      <c r="C101" s="115"/>
      <c r="D101" s="115"/>
      <c r="E101" s="631" t="str">
        <f t="shared" si="2"/>
        <v/>
      </c>
      <c r="F101" s="381"/>
      <c r="G101" s="381"/>
      <c r="H101" s="381"/>
      <c r="I101" s="381"/>
      <c r="J101" s="382"/>
      <c r="K101" s="115"/>
      <c r="L101" s="115"/>
      <c r="M101" s="116"/>
    </row>
    <row r="102" spans="1:13" s="10" customFormat="1" ht="44.1" customHeight="1">
      <c r="A102" s="115"/>
      <c r="B102" s="115"/>
      <c r="C102" s="115"/>
      <c r="D102" s="115"/>
      <c r="E102" s="631" t="str">
        <f t="shared" si="2"/>
        <v/>
      </c>
      <c r="F102" s="381"/>
      <c r="G102" s="381"/>
      <c r="H102" s="381"/>
      <c r="I102" s="381"/>
      <c r="J102" s="382"/>
      <c r="K102" s="115"/>
      <c r="L102" s="115"/>
      <c r="M102" s="116"/>
    </row>
    <row r="103" spans="1:13" s="10" customFormat="1" ht="44.1" customHeight="1">
      <c r="A103" s="115"/>
      <c r="B103" s="115"/>
      <c r="C103" s="115"/>
      <c r="D103" s="115"/>
      <c r="E103" s="631" t="str">
        <f t="shared" si="2"/>
        <v/>
      </c>
      <c r="F103" s="381"/>
      <c r="G103" s="381"/>
      <c r="H103" s="381"/>
      <c r="I103" s="381"/>
      <c r="J103" s="382"/>
      <c r="K103" s="115"/>
      <c r="L103" s="115"/>
      <c r="M103" s="116"/>
    </row>
    <row r="104" spans="1:13" ht="19.5">
      <c r="A104" s="165"/>
      <c r="B104" s="165"/>
      <c r="C104" s="165"/>
      <c r="D104" s="165"/>
      <c r="E104" s="165"/>
      <c r="F104" s="165"/>
      <c r="G104" s="165"/>
      <c r="H104" s="165"/>
      <c r="I104" s="165"/>
      <c r="J104" s="165"/>
      <c r="K104" s="165"/>
      <c r="L104" s="165"/>
      <c r="M104" s="101"/>
    </row>
    <row r="105" spans="1:13" ht="46.5" customHeight="1">
      <c r="A105" s="639" t="s">
        <v>141</v>
      </c>
      <c r="B105" s="640"/>
      <c r="C105" s="657" t="str">
        <f>使用不可_選択肢!A25</f>
        <v/>
      </c>
      <c r="D105" s="658"/>
      <c r="E105" s="658"/>
      <c r="F105" s="658"/>
      <c r="G105" s="658"/>
      <c r="H105" s="658"/>
      <c r="I105" s="658"/>
      <c r="J105" s="658"/>
      <c r="K105" s="658"/>
      <c r="L105" s="659"/>
      <c r="M105" s="101"/>
    </row>
    <row r="106" spans="1:13" ht="46.5" customHeight="1">
      <c r="A106" s="634" t="s">
        <v>112</v>
      </c>
      <c r="B106" s="635"/>
      <c r="C106" s="636"/>
      <c r="D106" s="641"/>
      <c r="E106" s="642"/>
      <c r="F106" s="643"/>
      <c r="G106" s="166"/>
      <c r="H106" s="167"/>
      <c r="I106" s="168"/>
      <c r="J106" s="168"/>
      <c r="K106" s="168"/>
      <c r="L106" s="169"/>
      <c r="M106" s="101"/>
    </row>
    <row r="107" spans="1:13" s="114" customFormat="1" ht="45">
      <c r="A107" s="134" t="s">
        <v>113</v>
      </c>
      <c r="B107" s="134" t="s">
        <v>4</v>
      </c>
      <c r="C107" s="133" t="s">
        <v>114</v>
      </c>
      <c r="D107" s="655" t="s">
        <v>115</v>
      </c>
      <c r="E107" s="656"/>
      <c r="F107" s="656"/>
      <c r="G107" s="656"/>
      <c r="H107" s="656"/>
      <c r="I107" s="656"/>
      <c r="J107" s="382"/>
      <c r="K107" s="134" t="s">
        <v>148</v>
      </c>
      <c r="L107" s="134" t="s">
        <v>149</v>
      </c>
      <c r="M107" s="113"/>
    </row>
    <row r="108" spans="1:13" s="10" customFormat="1" ht="44.1" customHeight="1">
      <c r="A108" s="115"/>
      <c r="B108" s="115"/>
      <c r="C108" s="115"/>
      <c r="D108" s="115"/>
      <c r="E108" s="631" t="str">
        <f t="shared" ref="E108:E115" si="3">IF(D108="基準1","基準１に従い研究計画書及び説明文書に記載し、研究結果の公表時に開示する。",IF(D108="基準1と4と5","基準１に従い研究計画書及び説明文書に記載し、研究結果の公表時に開示する。基準４と５に従い研究責任医師となることの妥当性、監査の必要性及び従事する業務を適切に管理する。",IF(D108="基準1と6","基準１に従い研究計画書及び説明文書に記載し、研究結果の公表時に開示する。基準６に従い従事する業務を適切に管理する。",IF(D108="基準1と7","基準１に従い研究計画書及び説明文書に記載し、研究結果の公表時に開示する。基準７に従い従事する業務を適切に管理する。",IF(D108="助言・勧告（自由記載）","","")))))</f>
        <v/>
      </c>
      <c r="F108" s="381"/>
      <c r="G108" s="381"/>
      <c r="H108" s="381"/>
      <c r="I108" s="381"/>
      <c r="J108" s="382"/>
      <c r="K108" s="115"/>
      <c r="L108" s="115"/>
      <c r="M108" s="116"/>
    </row>
    <row r="109" spans="1:13" s="10" customFormat="1" ht="44.1" customHeight="1">
      <c r="A109" s="115"/>
      <c r="B109" s="115"/>
      <c r="C109" s="115"/>
      <c r="D109" s="115"/>
      <c r="E109" s="631" t="str">
        <f t="shared" si="3"/>
        <v/>
      </c>
      <c r="F109" s="381"/>
      <c r="G109" s="381"/>
      <c r="H109" s="381"/>
      <c r="I109" s="381"/>
      <c r="J109" s="382"/>
      <c r="K109" s="115"/>
      <c r="L109" s="115"/>
      <c r="M109" s="116"/>
    </row>
    <row r="110" spans="1:13" s="10" customFormat="1" ht="44.1" customHeight="1">
      <c r="A110" s="115"/>
      <c r="B110" s="115"/>
      <c r="C110" s="115"/>
      <c r="D110" s="115"/>
      <c r="E110" s="631" t="str">
        <f t="shared" si="3"/>
        <v/>
      </c>
      <c r="F110" s="381"/>
      <c r="G110" s="381"/>
      <c r="H110" s="381"/>
      <c r="I110" s="381"/>
      <c r="J110" s="382"/>
      <c r="K110" s="115"/>
      <c r="L110" s="115"/>
      <c r="M110" s="116"/>
    </row>
    <row r="111" spans="1:13" s="10" customFormat="1" ht="44.1" customHeight="1">
      <c r="A111" s="115"/>
      <c r="B111" s="115"/>
      <c r="C111" s="115"/>
      <c r="D111" s="115"/>
      <c r="E111" s="631" t="str">
        <f t="shared" si="3"/>
        <v/>
      </c>
      <c r="F111" s="381"/>
      <c r="G111" s="381"/>
      <c r="H111" s="381"/>
      <c r="I111" s="381"/>
      <c r="J111" s="382"/>
      <c r="K111" s="115"/>
      <c r="L111" s="115"/>
      <c r="M111" s="116"/>
    </row>
    <row r="112" spans="1:13" s="10" customFormat="1" ht="44.1" customHeight="1">
      <c r="A112" s="115"/>
      <c r="B112" s="115"/>
      <c r="C112" s="115"/>
      <c r="D112" s="115"/>
      <c r="E112" s="631" t="str">
        <f t="shared" si="3"/>
        <v/>
      </c>
      <c r="F112" s="381"/>
      <c r="G112" s="381"/>
      <c r="H112" s="381"/>
      <c r="I112" s="381"/>
      <c r="J112" s="382"/>
      <c r="K112" s="115"/>
      <c r="L112" s="115"/>
      <c r="M112" s="116"/>
    </row>
    <row r="113" spans="1:14" s="10" customFormat="1" ht="44.1" customHeight="1">
      <c r="A113" s="115"/>
      <c r="B113" s="115"/>
      <c r="C113" s="115"/>
      <c r="D113" s="115"/>
      <c r="E113" s="631" t="str">
        <f t="shared" si="3"/>
        <v/>
      </c>
      <c r="F113" s="381"/>
      <c r="G113" s="381"/>
      <c r="H113" s="381"/>
      <c r="I113" s="381"/>
      <c r="J113" s="382"/>
      <c r="K113" s="115"/>
      <c r="L113" s="115"/>
      <c r="M113" s="116"/>
    </row>
    <row r="114" spans="1:14" s="10" customFormat="1" ht="44.1" customHeight="1">
      <c r="A114" s="115"/>
      <c r="B114" s="115"/>
      <c r="C114" s="115"/>
      <c r="D114" s="115"/>
      <c r="E114" s="631" t="str">
        <f t="shared" si="3"/>
        <v/>
      </c>
      <c r="F114" s="381"/>
      <c r="G114" s="381"/>
      <c r="H114" s="381"/>
      <c r="I114" s="381"/>
      <c r="J114" s="382"/>
      <c r="K114" s="115"/>
      <c r="L114" s="115"/>
      <c r="M114" s="116"/>
    </row>
    <row r="115" spans="1:14" s="10" customFormat="1" ht="44.1" customHeight="1">
      <c r="A115" s="115"/>
      <c r="B115" s="115"/>
      <c r="C115" s="115"/>
      <c r="D115" s="115"/>
      <c r="E115" s="631" t="str">
        <f t="shared" si="3"/>
        <v/>
      </c>
      <c r="F115" s="381"/>
      <c r="G115" s="381"/>
      <c r="H115" s="381"/>
      <c r="I115" s="381"/>
      <c r="J115" s="382"/>
      <c r="K115" s="115"/>
      <c r="L115" s="115"/>
      <c r="M115" s="116"/>
    </row>
    <row r="116" spans="1:14" ht="19.5">
      <c r="A116" s="165"/>
      <c r="B116" s="165"/>
      <c r="C116" s="165"/>
      <c r="D116" s="165"/>
      <c r="E116" s="165"/>
      <c r="F116" s="165"/>
      <c r="G116" s="165"/>
      <c r="H116" s="165"/>
      <c r="I116" s="165"/>
      <c r="J116" s="165"/>
      <c r="K116" s="165"/>
      <c r="L116" s="165"/>
      <c r="M116" s="101"/>
    </row>
    <row r="117" spans="1:14" ht="46.5" customHeight="1">
      <c r="A117" s="639" t="s">
        <v>141</v>
      </c>
      <c r="B117" s="640"/>
      <c r="C117" s="657"/>
      <c r="D117" s="658"/>
      <c r="E117" s="658"/>
      <c r="F117" s="658"/>
      <c r="G117" s="658"/>
      <c r="H117" s="658"/>
      <c r="I117" s="658"/>
      <c r="J117" s="658"/>
      <c r="K117" s="658"/>
      <c r="L117" s="659"/>
      <c r="M117" s="101"/>
    </row>
    <row r="118" spans="1:14" ht="46.5" customHeight="1">
      <c r="A118" s="634" t="s">
        <v>112</v>
      </c>
      <c r="B118" s="635"/>
      <c r="C118" s="636"/>
      <c r="D118" s="641"/>
      <c r="E118" s="642"/>
      <c r="F118" s="643"/>
      <c r="G118" s="166"/>
      <c r="H118" s="167"/>
      <c r="I118" s="168"/>
      <c r="J118" s="168"/>
      <c r="K118" s="168"/>
      <c r="L118" s="169"/>
      <c r="M118" s="101"/>
    </row>
    <row r="119" spans="1:14" s="114" customFormat="1" ht="45">
      <c r="A119" s="134" t="s">
        <v>113</v>
      </c>
      <c r="B119" s="134" t="s">
        <v>4</v>
      </c>
      <c r="C119" s="133" t="s">
        <v>114</v>
      </c>
      <c r="D119" s="655" t="s">
        <v>115</v>
      </c>
      <c r="E119" s="656"/>
      <c r="F119" s="656"/>
      <c r="G119" s="656"/>
      <c r="H119" s="656"/>
      <c r="I119" s="656"/>
      <c r="J119" s="382"/>
      <c r="K119" s="134" t="s">
        <v>148</v>
      </c>
      <c r="L119" s="134" t="s">
        <v>149</v>
      </c>
      <c r="M119" s="113"/>
    </row>
    <row r="120" spans="1:14" s="10" customFormat="1" ht="44.1" customHeight="1">
      <c r="A120" s="115"/>
      <c r="B120" s="115"/>
      <c r="C120" s="115"/>
      <c r="D120" s="115"/>
      <c r="E120" s="631" t="str">
        <f t="shared" ref="E120:E127" si="4">IF(D120="基準1","基準１に従い研究計画書及び説明文書に記載し、研究結果の公表時に開示する。",IF(D120="基準1と4と5","基準１に従い研究計画書及び説明文書に記載し、研究結果の公表時に開示する。基準４と５に従い研究責任医師となることの妥当性、監査の必要性及び従事する業務を適切に管理する。",IF(D120="基準1と6","基準１に従い研究計画書及び説明文書に記載し、研究結果の公表時に開示する。基準６に従い従事する業務を適切に管理する。",IF(D120="基準1と7","基準１に従い研究計画書及び説明文書に記載し、研究結果の公表時に開示する。基準７に従い従事する業務を適切に管理する。",IF(D120="助言・勧告（自由記載）","","")))))</f>
        <v/>
      </c>
      <c r="F120" s="381"/>
      <c r="G120" s="381"/>
      <c r="H120" s="381"/>
      <c r="I120" s="381"/>
      <c r="J120" s="382"/>
      <c r="K120" s="115"/>
      <c r="L120" s="115"/>
      <c r="M120" s="116"/>
    </row>
    <row r="121" spans="1:14" s="10" customFormat="1" ht="44.1" customHeight="1">
      <c r="A121" s="115"/>
      <c r="B121" s="115"/>
      <c r="C121" s="115"/>
      <c r="D121" s="115"/>
      <c r="E121" s="631" t="str">
        <f t="shared" si="4"/>
        <v/>
      </c>
      <c r="F121" s="381"/>
      <c r="G121" s="381"/>
      <c r="H121" s="381"/>
      <c r="I121" s="381"/>
      <c r="J121" s="382"/>
      <c r="K121" s="115"/>
      <c r="L121" s="115"/>
      <c r="M121" s="116"/>
    </row>
    <row r="122" spans="1:14" s="10" customFormat="1" ht="44.1" customHeight="1">
      <c r="A122" s="115"/>
      <c r="B122" s="115"/>
      <c r="C122" s="115"/>
      <c r="D122" s="115"/>
      <c r="E122" s="631" t="str">
        <f t="shared" si="4"/>
        <v/>
      </c>
      <c r="F122" s="381"/>
      <c r="G122" s="381"/>
      <c r="H122" s="381"/>
      <c r="I122" s="381"/>
      <c r="J122" s="382"/>
      <c r="K122" s="115"/>
      <c r="L122" s="115"/>
      <c r="M122" s="116"/>
    </row>
    <row r="123" spans="1:14" s="10" customFormat="1" ht="44.1" customHeight="1">
      <c r="A123" s="115"/>
      <c r="B123" s="115"/>
      <c r="C123" s="115"/>
      <c r="D123" s="115"/>
      <c r="E123" s="631" t="str">
        <f t="shared" si="4"/>
        <v/>
      </c>
      <c r="F123" s="381"/>
      <c r="G123" s="381"/>
      <c r="H123" s="381"/>
      <c r="I123" s="381"/>
      <c r="J123" s="382"/>
      <c r="K123" s="115"/>
      <c r="L123" s="115"/>
      <c r="M123" s="116"/>
    </row>
    <row r="124" spans="1:14" s="10" customFormat="1" ht="44.1" customHeight="1">
      <c r="A124" s="115"/>
      <c r="B124" s="115"/>
      <c r="C124" s="115"/>
      <c r="D124" s="115"/>
      <c r="E124" s="631" t="str">
        <f t="shared" si="4"/>
        <v/>
      </c>
      <c r="F124" s="381"/>
      <c r="G124" s="381"/>
      <c r="H124" s="381"/>
      <c r="I124" s="381"/>
      <c r="J124" s="382"/>
      <c r="K124" s="115"/>
      <c r="L124" s="115"/>
      <c r="M124" s="116"/>
    </row>
    <row r="125" spans="1:14" s="10" customFormat="1" ht="44.1" customHeight="1">
      <c r="A125" s="115"/>
      <c r="B125" s="115"/>
      <c r="C125" s="115"/>
      <c r="D125" s="115"/>
      <c r="E125" s="631" t="str">
        <f t="shared" si="4"/>
        <v/>
      </c>
      <c r="F125" s="381"/>
      <c r="G125" s="381"/>
      <c r="H125" s="381"/>
      <c r="I125" s="381"/>
      <c r="J125" s="382"/>
      <c r="K125" s="115"/>
      <c r="L125" s="115"/>
      <c r="M125" s="116"/>
    </row>
    <row r="126" spans="1:14" s="10" customFormat="1" ht="44.1" customHeight="1">
      <c r="A126" s="115"/>
      <c r="B126" s="115"/>
      <c r="C126" s="115"/>
      <c r="D126" s="115"/>
      <c r="E126" s="631" t="str">
        <f t="shared" si="4"/>
        <v/>
      </c>
      <c r="F126" s="381"/>
      <c r="G126" s="381"/>
      <c r="H126" s="381"/>
      <c r="I126" s="381"/>
      <c r="J126" s="382"/>
      <c r="K126" s="115"/>
      <c r="L126" s="115"/>
      <c r="M126" s="116"/>
    </row>
    <row r="127" spans="1:14" s="10" customFormat="1" ht="44.1" customHeight="1">
      <c r="A127" s="115"/>
      <c r="B127" s="115"/>
      <c r="C127" s="115"/>
      <c r="D127" s="115"/>
      <c r="E127" s="631" t="str">
        <f t="shared" si="4"/>
        <v/>
      </c>
      <c r="F127" s="381"/>
      <c r="G127" s="381"/>
      <c r="H127" s="381"/>
      <c r="I127" s="381"/>
      <c r="J127" s="382"/>
      <c r="K127" s="115"/>
      <c r="L127" s="115"/>
      <c r="M127" s="116"/>
    </row>
    <row r="128" spans="1:14" ht="19.5">
      <c r="A128" s="112"/>
      <c r="B128" s="112"/>
      <c r="C128" s="112"/>
      <c r="D128" s="112"/>
      <c r="E128" s="101"/>
      <c r="F128" s="101"/>
      <c r="G128" s="101"/>
      <c r="H128" s="101"/>
      <c r="I128" s="101"/>
      <c r="J128" s="101"/>
      <c r="K128" s="101"/>
      <c r="L128" s="101"/>
      <c r="M128" s="101"/>
      <c r="N128" s="101"/>
    </row>
    <row r="131" spans="3:7" ht="22.5">
      <c r="C131" s="142" t="s">
        <v>168</v>
      </c>
      <c r="G131" s="13"/>
    </row>
    <row r="132" spans="3:7" ht="22.5">
      <c r="C132" s="143" t="s">
        <v>151</v>
      </c>
      <c r="G132" s="13"/>
    </row>
    <row r="133" spans="3:7" ht="33">
      <c r="C133" s="143" t="s">
        <v>167</v>
      </c>
      <c r="G133" s="13"/>
    </row>
    <row r="134" spans="3:7" ht="22.5">
      <c r="C134" s="143" t="s">
        <v>152</v>
      </c>
      <c r="G134" s="13"/>
    </row>
    <row r="135" spans="3:7" ht="33">
      <c r="C135" s="143" t="s">
        <v>153</v>
      </c>
      <c r="G135" s="13"/>
    </row>
    <row r="136" spans="3:7" ht="33">
      <c r="C136" s="143" t="s">
        <v>154</v>
      </c>
      <c r="G136" s="13"/>
    </row>
    <row r="137" spans="3:7" ht="33">
      <c r="C137" s="143" t="s">
        <v>155</v>
      </c>
      <c r="G137" s="13"/>
    </row>
    <row r="138" spans="3:7" ht="33">
      <c r="C138" s="143" t="s">
        <v>156</v>
      </c>
      <c r="G138" s="13"/>
    </row>
    <row r="139" spans="3:7" ht="22.5">
      <c r="C139" s="143" t="s">
        <v>157</v>
      </c>
      <c r="G139" s="13"/>
    </row>
    <row r="140" spans="3:7" ht="22.5">
      <c r="C140" s="143" t="s">
        <v>158</v>
      </c>
      <c r="G140" s="13"/>
    </row>
    <row r="141" spans="3:7" ht="22.5">
      <c r="C141" s="143" t="s">
        <v>159</v>
      </c>
      <c r="G141" s="13"/>
    </row>
    <row r="142" spans="3:7">
      <c r="C142" s="143" t="s">
        <v>160</v>
      </c>
    </row>
    <row r="143" spans="3:7">
      <c r="C143" s="143" t="s">
        <v>161</v>
      </c>
    </row>
    <row r="144" spans="3:7">
      <c r="C144" s="143" t="s">
        <v>162</v>
      </c>
    </row>
    <row r="145" spans="3:3">
      <c r="C145" s="143" t="s">
        <v>163</v>
      </c>
    </row>
    <row r="146" spans="3:3">
      <c r="C146" s="143" t="s">
        <v>164</v>
      </c>
    </row>
    <row r="147" spans="3:3">
      <c r="C147" s="143" t="s">
        <v>165</v>
      </c>
    </row>
    <row r="148" spans="3:3">
      <c r="C148" s="143" t="s">
        <v>166</v>
      </c>
    </row>
  </sheetData>
  <sheetProtection sheet="1" formatCells="0" selectLockedCells="1"/>
  <mergeCells count="158">
    <mergeCell ref="A106:C106"/>
    <mergeCell ref="J3:L3"/>
    <mergeCell ref="J4:L4"/>
    <mergeCell ref="J5:L5"/>
    <mergeCell ref="J6:L6"/>
    <mergeCell ref="C81:L81"/>
    <mergeCell ref="C93:L93"/>
    <mergeCell ref="E91:J91"/>
    <mergeCell ref="D71:J71"/>
    <mergeCell ref="E72:J72"/>
    <mergeCell ref="E73:J73"/>
    <mergeCell ref="A70:C70"/>
    <mergeCell ref="D70:F70"/>
    <mergeCell ref="C31:C34"/>
    <mergeCell ref="C27:C28"/>
    <mergeCell ref="A93:B93"/>
    <mergeCell ref="C63:C64"/>
    <mergeCell ref="F36:J37"/>
    <mergeCell ref="F38:J39"/>
    <mergeCell ref="C56:C57"/>
    <mergeCell ref="C47:C48"/>
    <mergeCell ref="C40:C43"/>
    <mergeCell ref="C45:C46"/>
    <mergeCell ref="C38:C39"/>
    <mergeCell ref="E127:J127"/>
    <mergeCell ref="E121:J121"/>
    <mergeCell ref="E122:J122"/>
    <mergeCell ref="E123:J123"/>
    <mergeCell ref="E124:J124"/>
    <mergeCell ref="E125:J125"/>
    <mergeCell ref="E126:J126"/>
    <mergeCell ref="D95:J95"/>
    <mergeCell ref="E99:J99"/>
    <mergeCell ref="E100:J100"/>
    <mergeCell ref="E101:J101"/>
    <mergeCell ref="E102:J102"/>
    <mergeCell ref="C105:L105"/>
    <mergeCell ref="C117:L117"/>
    <mergeCell ref="E120:J120"/>
    <mergeCell ref="D107:J107"/>
    <mergeCell ref="E112:J112"/>
    <mergeCell ref="E113:J113"/>
    <mergeCell ref="E114:J114"/>
    <mergeCell ref="D119:J119"/>
    <mergeCell ref="A118:C118"/>
    <mergeCell ref="D118:F118"/>
    <mergeCell ref="A117:B117"/>
    <mergeCell ref="A105:B105"/>
    <mergeCell ref="D94:F94"/>
    <mergeCell ref="E96:J96"/>
    <mergeCell ref="E98:J98"/>
    <mergeCell ref="E74:J74"/>
    <mergeCell ref="E75:J75"/>
    <mergeCell ref="E76:J76"/>
    <mergeCell ref="E77:J77"/>
    <mergeCell ref="E115:J115"/>
    <mergeCell ref="E103:J103"/>
    <mergeCell ref="E87:J87"/>
    <mergeCell ref="E88:J88"/>
    <mergeCell ref="D83:J83"/>
    <mergeCell ref="E84:J84"/>
    <mergeCell ref="E90:J90"/>
    <mergeCell ref="E89:J89"/>
    <mergeCell ref="E108:J108"/>
    <mergeCell ref="E109:J109"/>
    <mergeCell ref="E110:J110"/>
    <mergeCell ref="E111:J111"/>
    <mergeCell ref="D106:F106"/>
    <mergeCell ref="E97:J97"/>
    <mergeCell ref="A94:C94"/>
    <mergeCell ref="A69:B69"/>
    <mergeCell ref="A81:B81"/>
    <mergeCell ref="A82:C82"/>
    <mergeCell ref="D82:F82"/>
    <mergeCell ref="E79:J79"/>
    <mergeCell ref="C69:L69"/>
    <mergeCell ref="E78:J78"/>
    <mergeCell ref="A2:M2"/>
    <mergeCell ref="L36:L37"/>
    <mergeCell ref="K38:K39"/>
    <mergeCell ref="L38:L39"/>
    <mergeCell ref="A31:B39"/>
    <mergeCell ref="C36:C37"/>
    <mergeCell ref="K40:K43"/>
    <mergeCell ref="A4:A5"/>
    <mergeCell ref="B4:E5"/>
    <mergeCell ref="L22:L25"/>
    <mergeCell ref="L27:L28"/>
    <mergeCell ref="L29:L30"/>
    <mergeCell ref="L31:L34"/>
    <mergeCell ref="A21:B21"/>
    <mergeCell ref="C21:E21"/>
    <mergeCell ref="F31:J34"/>
    <mergeCell ref="F56:J57"/>
    <mergeCell ref="E85:J85"/>
    <mergeCell ref="E86:J86"/>
    <mergeCell ref="F40:J43"/>
    <mergeCell ref="A58:B66"/>
    <mergeCell ref="C58:C61"/>
    <mergeCell ref="C65:C66"/>
    <mergeCell ref="A49:B57"/>
    <mergeCell ref="C49:C52"/>
    <mergeCell ref="C54:C55"/>
    <mergeCell ref="A40:B48"/>
    <mergeCell ref="F58:J61"/>
    <mergeCell ref="F62:J62"/>
    <mergeCell ref="F63:J64"/>
    <mergeCell ref="F65:J66"/>
    <mergeCell ref="F44:J44"/>
    <mergeCell ref="F45:J46"/>
    <mergeCell ref="F47:J48"/>
    <mergeCell ref="F49:J52"/>
    <mergeCell ref="F53:J53"/>
    <mergeCell ref="F54:J55"/>
    <mergeCell ref="A22:B30"/>
    <mergeCell ref="C29:C30"/>
    <mergeCell ref="K22:K25"/>
    <mergeCell ref="K27:K28"/>
    <mergeCell ref="K29:K30"/>
    <mergeCell ref="F22:J25"/>
    <mergeCell ref="F26:J26"/>
    <mergeCell ref="F27:J28"/>
    <mergeCell ref="F29:J30"/>
    <mergeCell ref="C22:C25"/>
    <mergeCell ref="K47:K48"/>
    <mergeCell ref="L47:L48"/>
    <mergeCell ref="K49:K52"/>
    <mergeCell ref="L49:L52"/>
    <mergeCell ref="K63:K64"/>
    <mergeCell ref="L63:L64"/>
    <mergeCell ref="K65:K66"/>
    <mergeCell ref="L65:L66"/>
    <mergeCell ref="K54:K55"/>
    <mergeCell ref="L54:L55"/>
    <mergeCell ref="K56:K57"/>
    <mergeCell ref="L56:L57"/>
    <mergeCell ref="K58:K61"/>
    <mergeCell ref="L58:L61"/>
    <mergeCell ref="F21:J21"/>
    <mergeCell ref="K31:K34"/>
    <mergeCell ref="K36:K37"/>
    <mergeCell ref="L40:L43"/>
    <mergeCell ref="F35:J35"/>
    <mergeCell ref="E13:F13"/>
    <mergeCell ref="E14:F14"/>
    <mergeCell ref="E15:F15"/>
    <mergeCell ref="K45:K46"/>
    <mergeCell ref="L45:L46"/>
    <mergeCell ref="A18:B18"/>
    <mergeCell ref="F18:H18"/>
    <mergeCell ref="E7:F7"/>
    <mergeCell ref="E8:F8"/>
    <mergeCell ref="E9:F9"/>
    <mergeCell ref="E10:F10"/>
    <mergeCell ref="E11:F11"/>
    <mergeCell ref="E12:F12"/>
    <mergeCell ref="I8:L11"/>
    <mergeCell ref="I13:L16"/>
  </mergeCells>
  <phoneticPr fontId="31"/>
  <conditionalFormatting sqref="A8:B15 D8:E15">
    <cfRule type="expression" dxfId="130" priority="225">
      <formula>A8=""</formula>
    </cfRule>
  </conditionalFormatting>
  <conditionalFormatting sqref="B72:B79">
    <cfRule type="expression" dxfId="129" priority="747">
      <formula>B72=""</formula>
    </cfRule>
  </conditionalFormatting>
  <conditionalFormatting sqref="A72:A79 C72:C79">
    <cfRule type="expression" dxfId="128" priority="230">
      <formula>A72=""</formula>
    </cfRule>
  </conditionalFormatting>
  <conditionalFormatting sqref="B4">
    <cfRule type="expression" dxfId="127" priority="229">
      <formula>$B$4=""</formula>
    </cfRule>
  </conditionalFormatting>
  <conditionalFormatting sqref="D72:D79">
    <cfRule type="expression" dxfId="126" priority="223">
      <formula>D72=""</formula>
    </cfRule>
  </conditionalFormatting>
  <conditionalFormatting sqref="I8:K11">
    <cfRule type="expression" dxfId="125" priority="181" stopIfTrue="1">
      <formula>$I$8=""</formula>
    </cfRule>
  </conditionalFormatting>
  <conditionalFormatting sqref="K26:L27 K44:L45 K29:L29 K47:L47 K38:L38 K56:L56 K65:L65">
    <cfRule type="expression" dxfId="124" priority="235">
      <formula>#REF!=""</formula>
    </cfRule>
    <cfRule type="expression" dxfId="123" priority="236">
      <formula>$F26=""</formula>
    </cfRule>
    <cfRule type="expression" dxfId="122" priority="237">
      <formula>K26=""</formula>
    </cfRule>
  </conditionalFormatting>
  <conditionalFormatting sqref="A23:B25 A26:C26 A27:E27 D23:E26 A28:B28 D28:E28 D30:E30 A22:F22 A29:F29 F38 F47 F56 F65 F26:F27 F35:F36 F44:F45 F53:F54 F62:F63 A35:C35 A31:F31 A36:E36 D32:E35 A38:C38 A37:B37 D37:E37 E38:E39 A44:C44 A40:F40 A45:E45 D41:E44 A47:C47 A46:B46 D46:E46 E47:E48 A53:C53 A49:F49 A54:E54 D50:E53 A56:C56 A55:B55 D55:E55 E56:E57 A62:C62 A58:F58 A63:E63 D59:E62 A65:C65 A64:B64 D64:E64 E65:E66">
    <cfRule type="expression" dxfId="121" priority="24">
      <formula>$A$22=""</formula>
    </cfRule>
    <cfRule type="expression" dxfId="120" priority="25">
      <formula>A22=""</formula>
    </cfRule>
  </conditionalFormatting>
  <conditionalFormatting sqref="D70">
    <cfRule type="expression" dxfId="119" priority="219" stopIfTrue="1">
      <formula>D70=""</formula>
    </cfRule>
  </conditionalFormatting>
  <conditionalFormatting sqref="K72:L79">
    <cfRule type="expression" dxfId="118" priority="166">
      <formula>K72=""</formula>
    </cfRule>
  </conditionalFormatting>
  <conditionalFormatting sqref="E72:E79">
    <cfRule type="expression" dxfId="117" priority="748" stopIfTrue="1">
      <formula>$D72=""</formula>
    </cfRule>
    <cfRule type="expression" dxfId="116" priority="749">
      <formula>E72&lt;&gt;""</formula>
    </cfRule>
    <cfRule type="expression" dxfId="115" priority="758">
      <formula>$D72="助言・勧告（自由記載）"</formula>
    </cfRule>
  </conditionalFormatting>
  <conditionalFormatting sqref="K22:L22">
    <cfRule type="expression" dxfId="114" priority="753">
      <formula>#REF!=""</formula>
    </cfRule>
    <cfRule type="expression" dxfId="113" priority="754">
      <formula>$F22=""</formula>
    </cfRule>
    <cfRule type="expression" dxfId="112" priority="755">
      <formula>K22=""</formula>
    </cfRule>
  </conditionalFormatting>
  <conditionalFormatting sqref="K35:L36">
    <cfRule type="expression" dxfId="111" priority="120">
      <formula>#REF!=""</formula>
    </cfRule>
    <cfRule type="expression" dxfId="110" priority="121">
      <formula>$F35=""</formula>
    </cfRule>
    <cfRule type="expression" dxfId="109" priority="122">
      <formula>K35=""</formula>
    </cfRule>
  </conditionalFormatting>
  <conditionalFormatting sqref="A32:B34">
    <cfRule type="expression" dxfId="108" priority="114">
      <formula>$A$22=""</formula>
    </cfRule>
    <cfRule type="expression" dxfId="107" priority="123">
      <formula>A32=""</formula>
    </cfRule>
  </conditionalFormatting>
  <conditionalFormatting sqref="K31:L31">
    <cfRule type="expression" dxfId="106" priority="125">
      <formula>#REF!=""</formula>
    </cfRule>
    <cfRule type="expression" dxfId="105" priority="126">
      <formula>$F31=""</formula>
    </cfRule>
    <cfRule type="expression" dxfId="104" priority="127">
      <formula>K31=""</formula>
    </cfRule>
  </conditionalFormatting>
  <conditionalFormatting sqref="A41:B43">
    <cfRule type="expression" dxfId="103" priority="101">
      <formula>$A$22=""</formula>
    </cfRule>
    <cfRule type="expression" dxfId="102" priority="113">
      <formula>A41=""</formula>
    </cfRule>
  </conditionalFormatting>
  <conditionalFormatting sqref="K40:L40">
    <cfRule type="expression" dxfId="101" priority="115">
      <formula>#REF!=""</formula>
    </cfRule>
    <cfRule type="expression" dxfId="100" priority="116">
      <formula>$F40=""</formula>
    </cfRule>
    <cfRule type="expression" dxfId="99" priority="117">
      <formula>K40=""</formula>
    </cfRule>
  </conditionalFormatting>
  <conditionalFormatting sqref="K53:L54">
    <cfRule type="expression" dxfId="98" priority="105">
      <formula>#REF!=""</formula>
    </cfRule>
    <cfRule type="expression" dxfId="97" priority="106">
      <formula>$F53=""</formula>
    </cfRule>
    <cfRule type="expression" dxfId="96" priority="107">
      <formula>K53=""</formula>
    </cfRule>
  </conditionalFormatting>
  <conditionalFormatting sqref="A50:B52">
    <cfRule type="expression" dxfId="95" priority="94">
      <formula>$A$22=""</formula>
    </cfRule>
    <cfRule type="expression" dxfId="94" priority="100">
      <formula>A50=""</formula>
    </cfRule>
  </conditionalFormatting>
  <conditionalFormatting sqref="K49:L49">
    <cfRule type="expression" dxfId="93" priority="102">
      <formula>#REF!=""</formula>
    </cfRule>
    <cfRule type="expression" dxfId="92" priority="103">
      <formula>$F49=""</formula>
    </cfRule>
    <cfRule type="expression" dxfId="91" priority="104">
      <formula>K49=""</formula>
    </cfRule>
  </conditionalFormatting>
  <conditionalFormatting sqref="K62:L63">
    <cfRule type="expression" dxfId="90" priority="90">
      <formula>#REF!=""</formula>
    </cfRule>
    <cfRule type="expression" dxfId="89" priority="91">
      <formula>$F62=""</formula>
    </cfRule>
    <cfRule type="expression" dxfId="88" priority="92">
      <formula>K62=""</formula>
    </cfRule>
  </conditionalFormatting>
  <conditionalFormatting sqref="A59:B61">
    <cfRule type="expression" dxfId="87" priority="27">
      <formula>$A$22=""</formula>
    </cfRule>
    <cfRule type="expression" dxfId="86" priority="93">
      <formula>A59=""</formula>
    </cfRule>
  </conditionalFormatting>
  <conditionalFormatting sqref="K58:L58">
    <cfRule type="expression" dxfId="85" priority="95">
      <formula>#REF!=""</formula>
    </cfRule>
    <cfRule type="expression" dxfId="84" priority="96">
      <formula>$F58=""</formula>
    </cfRule>
    <cfRule type="expression" dxfId="83" priority="97">
      <formula>K58=""</formula>
    </cfRule>
  </conditionalFormatting>
  <conditionalFormatting sqref="B84:B91">
    <cfRule type="expression" dxfId="82" priority="85">
      <formula>B84=""</formula>
    </cfRule>
  </conditionalFormatting>
  <conditionalFormatting sqref="A84:A91 C84:C91">
    <cfRule type="expression" dxfId="81" priority="84">
      <formula>A84=""</formula>
    </cfRule>
  </conditionalFormatting>
  <conditionalFormatting sqref="D84:D91">
    <cfRule type="expression" dxfId="80" priority="83">
      <formula>D84=""</formula>
    </cfRule>
  </conditionalFormatting>
  <conditionalFormatting sqref="K84:L91">
    <cfRule type="expression" dxfId="79" priority="82">
      <formula>K84=""</formula>
    </cfRule>
  </conditionalFormatting>
  <conditionalFormatting sqref="E84:E91">
    <cfRule type="expression" dxfId="78" priority="86" stopIfTrue="1">
      <formula>$D84=""</formula>
    </cfRule>
    <cfRule type="expression" dxfId="77" priority="87">
      <formula>E84&lt;&gt;""</formula>
    </cfRule>
    <cfRule type="expression" dxfId="76" priority="761">
      <formula>$D84="助言・勧告（自由記載）"</formula>
    </cfRule>
  </conditionalFormatting>
  <conditionalFormatting sqref="B96:B103">
    <cfRule type="expression" dxfId="75" priority="75">
      <formula>B96=""</formula>
    </cfRule>
  </conditionalFormatting>
  <conditionalFormatting sqref="A96:A103 C96:C103">
    <cfRule type="expression" dxfId="74" priority="74">
      <formula>A96=""</formula>
    </cfRule>
  </conditionalFormatting>
  <conditionalFormatting sqref="D96:D103">
    <cfRule type="expression" dxfId="73" priority="73">
      <formula>D96=""</formula>
    </cfRule>
  </conditionalFormatting>
  <conditionalFormatting sqref="K96:L103">
    <cfRule type="expression" dxfId="72" priority="72">
      <formula>K96=""</formula>
    </cfRule>
  </conditionalFormatting>
  <conditionalFormatting sqref="E96:E103">
    <cfRule type="expression" dxfId="71" priority="76" stopIfTrue="1">
      <formula>$D96=""</formula>
    </cfRule>
    <cfRule type="expression" dxfId="70" priority="77">
      <formula>E96&lt;&gt;""</formula>
    </cfRule>
    <cfRule type="expression" dxfId="69" priority="764">
      <formula>$D96="助言・勧告（自由記載）"</formula>
    </cfRule>
  </conditionalFormatting>
  <conditionalFormatting sqref="B108:B115">
    <cfRule type="expression" dxfId="68" priority="65">
      <formula>B108=""</formula>
    </cfRule>
  </conditionalFormatting>
  <conditionalFormatting sqref="A108:A115 C108:C115">
    <cfRule type="expression" dxfId="67" priority="64">
      <formula>A108=""</formula>
    </cfRule>
  </conditionalFormatting>
  <conditionalFormatting sqref="D108:D115">
    <cfRule type="expression" dxfId="66" priority="63">
      <formula>D108=""</formula>
    </cfRule>
  </conditionalFormatting>
  <conditionalFormatting sqref="K108:L115">
    <cfRule type="expression" dxfId="65" priority="62">
      <formula>K108=""</formula>
    </cfRule>
  </conditionalFormatting>
  <conditionalFormatting sqref="E108:E115">
    <cfRule type="expression" dxfId="64" priority="66" stopIfTrue="1">
      <formula>$D108=""</formula>
    </cfRule>
    <cfRule type="expression" dxfId="63" priority="67">
      <formula>E108&lt;&gt;""</formula>
    </cfRule>
    <cfRule type="expression" dxfId="62" priority="767">
      <formula>$D108="助言・勧告（自由記載）"</formula>
    </cfRule>
  </conditionalFormatting>
  <conditionalFormatting sqref="B120:B127">
    <cfRule type="expression" dxfId="61" priority="55">
      <formula>B120=""</formula>
    </cfRule>
  </conditionalFormatting>
  <conditionalFormatting sqref="A120:A127 C120:C127">
    <cfRule type="expression" dxfId="60" priority="54">
      <formula>A120=""</formula>
    </cfRule>
  </conditionalFormatting>
  <conditionalFormatting sqref="D120:D127">
    <cfRule type="expression" dxfId="59" priority="53">
      <formula>D120=""</formula>
    </cfRule>
  </conditionalFormatting>
  <conditionalFormatting sqref="K120:L127">
    <cfRule type="expression" dxfId="58" priority="52">
      <formula>K120=""</formula>
    </cfRule>
  </conditionalFormatting>
  <conditionalFormatting sqref="E120:E127">
    <cfRule type="expression" dxfId="57" priority="56" stopIfTrue="1">
      <formula>$D120=""</formula>
    </cfRule>
    <cfRule type="expression" dxfId="56" priority="57">
      <formula>E120&lt;&gt;""</formula>
    </cfRule>
    <cfRule type="expression" dxfId="55" priority="768">
      <formula>$D120="助言・勧告（自由記載）"</formula>
    </cfRule>
  </conditionalFormatting>
  <conditionalFormatting sqref="K70:L79 A69:D69 A71:I79 A70:J70">
    <cfRule type="expression" dxfId="54" priority="47" stopIfTrue="1">
      <formula>$C$69=""</formula>
    </cfRule>
  </conditionalFormatting>
  <conditionalFormatting sqref="K72:L79 A72:I79">
    <cfRule type="expression" dxfId="53" priority="163" stopIfTrue="1">
      <formula>$D$70="申告すべき利益相反はないことを確認しました。"</formula>
    </cfRule>
  </conditionalFormatting>
  <conditionalFormatting sqref="K84:L91 A84:I91">
    <cfRule type="expression" dxfId="52" priority="42" stopIfTrue="1">
      <formula>$D$82="申告すべき利益相反はないことを確認しました。"</formula>
    </cfRule>
  </conditionalFormatting>
  <conditionalFormatting sqref="D82">
    <cfRule type="expression" dxfId="51" priority="79" stopIfTrue="1">
      <formula>D82=""</formula>
    </cfRule>
  </conditionalFormatting>
  <conditionalFormatting sqref="K84:L91 A81:D81 A83:I91 A82:L82">
    <cfRule type="expression" dxfId="50" priority="41" stopIfTrue="1">
      <formula>$C$81=""</formula>
    </cfRule>
  </conditionalFormatting>
  <conditionalFormatting sqref="K96:L103 A96:I103">
    <cfRule type="expression" dxfId="49" priority="40" stopIfTrue="1">
      <formula>$D$94="申告すべき利益相反はないことを確認しました。"</formula>
    </cfRule>
  </conditionalFormatting>
  <conditionalFormatting sqref="D94">
    <cfRule type="expression" dxfId="48" priority="69" stopIfTrue="1">
      <formula>D94=""</formula>
    </cfRule>
  </conditionalFormatting>
  <conditionalFormatting sqref="K96:L103 A93:D93 A95:I103 A94:L94">
    <cfRule type="expression" dxfId="47" priority="39" stopIfTrue="1">
      <formula>$C$93=""</formula>
    </cfRule>
  </conditionalFormatting>
  <conditionalFormatting sqref="K108:L115 A108:I115">
    <cfRule type="expression" dxfId="46" priority="38" stopIfTrue="1">
      <formula>$D$106="申告すべき利益相反はないことを確認しました。"</formula>
    </cfRule>
  </conditionalFormatting>
  <conditionalFormatting sqref="D106">
    <cfRule type="expression" dxfId="45" priority="59" stopIfTrue="1">
      <formula>D106=""</formula>
    </cfRule>
  </conditionalFormatting>
  <conditionalFormatting sqref="K106:L115 A105:D105 A107:I115 A106:J106">
    <cfRule type="expression" dxfId="44" priority="37" stopIfTrue="1">
      <formula>$C$105=""</formula>
    </cfRule>
  </conditionalFormatting>
  <conditionalFormatting sqref="K120:L127 A120:I127">
    <cfRule type="expression" dxfId="43" priority="36" stopIfTrue="1">
      <formula>$D$118="申告すべき利益相反はないことを確認しました。"</formula>
    </cfRule>
  </conditionalFormatting>
  <conditionalFormatting sqref="D118">
    <cfRule type="expression" dxfId="42" priority="50" stopIfTrue="1">
      <formula>D118=""</formula>
    </cfRule>
  </conditionalFormatting>
  <conditionalFormatting sqref="K120:L127 A117:D117 A119:I127 A118:L118">
    <cfRule type="expression" dxfId="41" priority="35" stopIfTrue="1">
      <formula>$C$117=""</formula>
    </cfRule>
  </conditionalFormatting>
  <conditionalFormatting sqref="C69:D69">
    <cfRule type="expression" dxfId="40" priority="34" stopIfTrue="1">
      <formula>$C$69=""</formula>
    </cfRule>
  </conditionalFormatting>
  <conditionalFormatting sqref="C81:D81">
    <cfRule type="expression" dxfId="39" priority="33" stopIfTrue="1">
      <formula>$C$81=""</formula>
    </cfRule>
  </conditionalFormatting>
  <conditionalFormatting sqref="C93:D93">
    <cfRule type="expression" dxfId="38" priority="32" stopIfTrue="1">
      <formula>$C$93=""</formula>
    </cfRule>
  </conditionalFormatting>
  <conditionalFormatting sqref="C105:D105">
    <cfRule type="expression" dxfId="37" priority="31" stopIfTrue="1">
      <formula>$C$105=""</formula>
    </cfRule>
  </conditionalFormatting>
  <conditionalFormatting sqref="C117:D117">
    <cfRule type="expression" dxfId="36" priority="30" stopIfTrue="1">
      <formula>$C$117=""</formula>
    </cfRule>
  </conditionalFormatting>
  <conditionalFormatting sqref="J3:J4 J6">
    <cfRule type="expression" dxfId="35" priority="28">
      <formula>J3=""</formula>
    </cfRule>
  </conditionalFormatting>
  <conditionalFormatting sqref="E25 E34 E43 E52 E61">
    <cfRule type="expression" dxfId="34" priority="239" stopIfTrue="1">
      <formula>E25="法32条に基づく必要な契約を締結する予定はない"</formula>
    </cfRule>
  </conditionalFormatting>
  <conditionalFormatting sqref="F22 F31 F40 F49 F58">
    <cfRule type="expression" dxfId="33" priority="238" stopIfTrue="1">
      <formula>F22="！違反です。基準2に従い法第32条に基づき必要な契約を締結する必要があります！"</formula>
    </cfRule>
  </conditionalFormatting>
  <conditionalFormatting sqref="E30 E39 E48 E57 E66">
    <cfRule type="expression" dxfId="32" priority="124" stopIfTrue="1">
      <formula>E30="データ管理又は統計・解析以外に関与あり"</formula>
    </cfRule>
  </conditionalFormatting>
  <conditionalFormatting sqref="F29 F38 F47 F56 F64:J65">
    <cfRule type="expression" dxfId="31" priority="26" stopIfTrue="1">
      <formula>F29="！違反です。基準8に従い対象薬剤製薬企業等の在籍者はデータ管理、統計・解析以外の特定役務には従事させることができません！"</formula>
    </cfRule>
  </conditionalFormatting>
  <conditionalFormatting sqref="K83:L83">
    <cfRule type="expression" dxfId="30" priority="23" stopIfTrue="1">
      <formula>$C$69=""</formula>
    </cfRule>
  </conditionalFormatting>
  <conditionalFormatting sqref="K95:L95">
    <cfRule type="expression" dxfId="29" priority="22" stopIfTrue="1">
      <formula>$C$69=""</formula>
    </cfRule>
  </conditionalFormatting>
  <conditionalFormatting sqref="K119:L119">
    <cfRule type="expression" dxfId="28" priority="21" stopIfTrue="1">
      <formula>$C$105=""</formula>
    </cfRule>
  </conditionalFormatting>
  <conditionalFormatting sqref="J5:K5">
    <cfRule type="expression" dxfId="27" priority="19" stopIfTrue="1">
      <formula>$J$5=""</formula>
    </cfRule>
  </conditionalFormatting>
  <conditionalFormatting sqref="D38:D39">
    <cfRule type="expression" dxfId="26" priority="17">
      <formula>$A$22=""</formula>
    </cfRule>
    <cfRule type="expression" dxfId="25" priority="18">
      <formula>D38=""</formula>
    </cfRule>
  </conditionalFormatting>
  <conditionalFormatting sqref="D47:D48">
    <cfRule type="expression" dxfId="24" priority="15">
      <formula>$A$22=""</formula>
    </cfRule>
    <cfRule type="expression" dxfId="23" priority="16">
      <formula>D47=""</formula>
    </cfRule>
  </conditionalFormatting>
  <conditionalFormatting sqref="D56:D57">
    <cfRule type="expression" dxfId="22" priority="13">
      <formula>$A$22=""</formula>
    </cfRule>
    <cfRule type="expression" dxfId="21" priority="14">
      <formula>D56=""</formula>
    </cfRule>
  </conditionalFormatting>
  <conditionalFormatting sqref="D65:D66">
    <cfRule type="expression" dxfId="20" priority="11">
      <formula>$A$22=""</formula>
    </cfRule>
    <cfRule type="expression" dxfId="19" priority="12">
      <formula>D65=""</formula>
    </cfRule>
  </conditionalFormatting>
  <conditionalFormatting sqref="D18">
    <cfRule type="expression" dxfId="18" priority="2" stopIfTrue="1">
      <formula>$C$18="申告対象外"</formula>
    </cfRule>
    <cfRule type="expression" dxfId="17" priority="5">
      <formula>D18=""</formula>
    </cfRule>
  </conditionalFormatting>
  <conditionalFormatting sqref="A18:B18">
    <cfRule type="expression" dxfId="16" priority="4" stopIfTrue="1">
      <formula>$A$18=""</formula>
    </cfRule>
  </conditionalFormatting>
  <conditionalFormatting sqref="E18:H18">
    <cfRule type="expression" dxfId="15" priority="3" stopIfTrue="1">
      <formula>E18=""</formula>
    </cfRule>
  </conditionalFormatting>
  <conditionalFormatting sqref="C18">
    <cfRule type="expression" dxfId="14" priority="1" stopIfTrue="1">
      <formula>$C$18=""</formula>
    </cfRule>
  </conditionalFormatting>
  <dataValidations count="9">
    <dataValidation type="list" allowBlank="1" showInputMessage="1" showErrorMessage="1" sqref="D70 D118 D82 D106 D94" xr:uid="{B2A7845D-B78C-456E-AC95-AB397F4D18B9}">
      <formula1>"申告すべき利益相反はないことを確認しました。,申告すべき利益相反について、以下に記載します。"</formula1>
    </dataValidation>
    <dataValidation type="list" allowBlank="1" showInputMessage="1" showErrorMessage="1" sqref="K72:L79 K120:L127 K84:L91 K96:L103 K108:L115 K22:L22 K26:L27 K29:L29 K31:L31 K35:L36 K38:L38 K40:L40 K44:L45 K47:L47 K49:L49 K53:L54 K56:L56 K58:L58 K62:L63 K65:L65" xr:uid="{AD495CB0-20FC-478E-A510-920CD50ADAA9}">
      <formula1>"記載,未記載"</formula1>
    </dataValidation>
    <dataValidation type="list" allowBlank="1" showInputMessage="1" showErrorMessage="1" sqref="A72:A79 A84:A91 A96:A103 A108:A115 A120:A127" xr:uid="{361BFA67-712C-482F-A137-80FEF2310B0C}">
      <formula1>"統括管理者,研究責任医師,研究分担医師,統計解析担当責任者,利益を得ることが明白な者,医学に関する知識に基づく必要な助言を求めることができる者"</formula1>
    </dataValidation>
    <dataValidation type="list" allowBlank="1" showInputMessage="1" showErrorMessage="1" sqref="D72:D79 D84:D91 D96:D103 D108:D115 D120:D127" xr:uid="{C129ECBD-4D13-4A11-9273-D54C099E7B6E}">
      <formula1>"基準1,基準1と4と5,基準1と6,基準1と7,助言・勧告（自由記載）"</formula1>
    </dataValidation>
    <dataValidation type="list" allowBlank="1" showInputMessage="1" showErrorMessage="1" sqref="C96:C103" xr:uid="{9173544E-6EA5-44A2-96B5-5436D1C391C3}">
      <formula1>"Q1：寄附金の総額が年間200万円超,Q2：（本人）寄付講座に所属,Q3：（本人）年間100万円以上の個人的利益関係,Q3：（家族）年間100万円以上の個人的利益関係,Q4：（本人）役員等への就任,Q4：（家族）役員等への就任,Q5：（本人）株式の保有・出資,Q5：（家族）株式の保有・出資,Q6：（本人）その他利益関係,Q6：（家族）その他利益関係"</formula1>
    </dataValidation>
    <dataValidation type="list" allowBlank="1" showInputMessage="1" showErrorMessage="1" sqref="C72:C79 C120:C127 C108:C115 C84:C91" xr:uid="{EA845DA9-3944-4FA7-8A4F-0397945C30F2}">
      <formula1>$C$132:$C$148</formula1>
    </dataValidation>
    <dataValidation type="list" allowBlank="1" showInputMessage="1" showErrorMessage="1" sqref="J5:L5" xr:uid="{C17F985A-02D0-4ADD-B17D-0FF73367DB83}">
      <formula1>"統括管理者,研究責任医師,医学に関する知識に基づく必要な助言を求めることができる者,統計解析担当責任者,利益を得ることが明白な者"</formula1>
    </dataValidation>
    <dataValidation type="list" allowBlank="1" showInputMessage="1" showErrorMessage="1" sqref="D18" xr:uid="{7CE68264-40DE-4F83-9FB7-0E0FB9FBE2E2}">
      <formula1>"1000万円以上,1000万円未満,なし"</formula1>
    </dataValidation>
    <dataValidation type="list" allowBlank="1" showInputMessage="1" showErrorMessage="1" sqref="A18:B18" xr:uid="{6AE955A9-8AD9-4BF8-A07E-06C2AB2D220A}">
      <formula1>"有効性又は安全性を明らかにする医薬品等の製販等以外,有効性又は安全性を明らかにする医薬品等の製販等,有効性又は安全性を明らかにする医薬品等の製販等に属する個人"</formula1>
    </dataValidation>
  </dataValidations>
  <printOptions horizontalCentered="1"/>
  <pageMargins left="0.31496062992125984" right="0.31496062992125984" top="0.55118110236220474" bottom="0.15748031496062992" header="0.31496062992125984" footer="0.31496062992125984"/>
  <pageSetup paperSize="8" scale="42" fitToHeight="0" orientation="portrait" r:id="rId1"/>
  <headerFooter alignWithMargins="0"/>
  <rowBreaks count="1" manualBreakCount="1">
    <brk id="66"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5DC7B-EE90-4D55-949B-5ADF0732FA0C}">
  <sheetPr codeName="Sheet9">
    <tabColor theme="7" tint="0.39997558519241921"/>
  </sheetPr>
  <dimension ref="A1:S29"/>
  <sheetViews>
    <sheetView zoomScale="80" zoomScaleNormal="80" workbookViewId="0">
      <selection activeCell="E10" sqref="E10:G10"/>
    </sheetView>
  </sheetViews>
  <sheetFormatPr defaultRowHeight="13.5"/>
  <cols>
    <col min="2" max="2" customWidth="true" width="15.625"/>
    <col min="3" max="15" customWidth="true" width="11.5"/>
    <col min="16" max="16" customWidth="true" width="44.0"/>
    <col min="17" max="17" customWidth="true" width="14.875"/>
    <col min="18" max="19" customWidth="true" hidden="true" width="9.75"/>
  </cols>
  <sheetData>
    <row r="1" spans="1:18" ht="18.75">
      <c r="A1" s="50"/>
      <c r="B1" s="50"/>
      <c r="C1" s="50"/>
      <c r="D1" s="50"/>
      <c r="E1" s="50"/>
      <c r="F1" s="50"/>
      <c r="G1" s="50"/>
      <c r="H1" s="50"/>
      <c r="I1" s="50"/>
      <c r="J1" s="50"/>
      <c r="K1" s="50"/>
      <c r="L1" s="50"/>
      <c r="M1" s="50"/>
      <c r="N1" s="50"/>
      <c r="O1" s="50"/>
      <c r="P1" s="50"/>
      <c r="Q1" s="265" t="s">
        <v>241</v>
      </c>
      <c r="R1" s="50"/>
    </row>
    <row r="2" spans="1:18" ht="22.5">
      <c r="A2" s="186" t="s">
        <v>200</v>
      </c>
      <c r="B2" s="187"/>
      <c r="C2" s="187"/>
      <c r="D2" s="187"/>
      <c r="E2" s="187"/>
      <c r="F2" s="187"/>
      <c r="G2" s="187"/>
      <c r="H2" s="187"/>
      <c r="I2" s="187"/>
      <c r="J2" s="187"/>
      <c r="K2" s="187"/>
      <c r="L2" s="187"/>
      <c r="M2" s="187"/>
      <c r="N2" s="187"/>
      <c r="O2" s="187"/>
      <c r="P2" s="50"/>
      <c r="Q2" s="50"/>
      <c r="R2" s="50"/>
    </row>
    <row r="3" spans="1:18" ht="18.75">
      <c r="A3" s="50"/>
      <c r="B3" s="50"/>
      <c r="C3" s="50"/>
      <c r="D3" s="50"/>
      <c r="E3" s="50"/>
      <c r="F3" s="50"/>
      <c r="G3" s="50"/>
      <c r="H3" s="50"/>
      <c r="I3" s="50"/>
      <c r="J3" s="50"/>
      <c r="K3" s="50"/>
      <c r="L3" s="50"/>
      <c r="M3" s="50"/>
      <c r="N3" s="50"/>
      <c r="O3" s="50"/>
      <c r="P3" s="50"/>
      <c r="Q3" s="50"/>
      <c r="R3" s="50"/>
    </row>
    <row r="4" spans="1:18" ht="18.75">
      <c r="A4" s="50"/>
      <c r="B4" s="50"/>
      <c r="C4" s="50"/>
      <c r="D4" s="50"/>
      <c r="E4" s="50"/>
      <c r="F4" s="50"/>
      <c r="G4" s="50"/>
      <c r="H4" s="50"/>
      <c r="I4" s="50"/>
      <c r="J4" s="50"/>
      <c r="K4" s="50"/>
      <c r="L4" s="50"/>
      <c r="M4" s="50"/>
      <c r="N4" s="50"/>
      <c r="O4" s="50"/>
      <c r="P4" s="50"/>
      <c r="Q4" s="50"/>
      <c r="R4" s="50"/>
    </row>
    <row r="5" spans="1:18" ht="18.75">
      <c r="A5" s="50"/>
      <c r="B5" s="680" t="s">
        <v>138</v>
      </c>
      <c r="C5" s="682" t="str">
        <f>IF(様式A!B10="","",様式A!B10)</f>
        <v/>
      </c>
      <c r="D5" s="683"/>
      <c r="E5" s="683"/>
      <c r="F5" s="683"/>
      <c r="G5" s="623"/>
      <c r="H5" s="516"/>
      <c r="I5" s="50"/>
      <c r="J5" s="50"/>
      <c r="K5" s="50"/>
      <c r="L5" s="50"/>
      <c r="M5" s="50"/>
      <c r="N5" s="50"/>
      <c r="O5" s="50"/>
      <c r="P5" s="50"/>
      <c r="Q5" s="50"/>
      <c r="R5" s="50"/>
    </row>
    <row r="6" spans="1:18" ht="18.75">
      <c r="A6" s="50"/>
      <c r="B6" s="681"/>
      <c r="C6" s="684"/>
      <c r="D6" s="685"/>
      <c r="E6" s="685"/>
      <c r="F6" s="685"/>
      <c r="G6" s="627"/>
      <c r="H6" s="674"/>
      <c r="I6" s="50"/>
      <c r="J6" s="50"/>
      <c r="K6" s="50"/>
      <c r="L6" s="50"/>
      <c r="M6" s="50"/>
      <c r="N6" s="50"/>
      <c r="O6" s="50"/>
      <c r="P6" s="50"/>
      <c r="Q6" s="50"/>
      <c r="R6" s="50"/>
    </row>
    <row r="7" spans="1:18" ht="25.9" customHeight="1">
      <c r="A7" s="50"/>
      <c r="B7" s="188" t="s">
        <v>196</v>
      </c>
      <c r="C7" s="686" t="str">
        <f>IF(様式A!F8="","",様式A!F8)</f>
        <v/>
      </c>
      <c r="D7" s="687"/>
      <c r="E7" s="210"/>
      <c r="F7" s="189"/>
      <c r="G7" s="50"/>
      <c r="H7" s="50"/>
      <c r="I7" s="50"/>
      <c r="J7" s="50"/>
      <c r="K7" s="50"/>
      <c r="L7" s="50"/>
      <c r="M7" s="50"/>
      <c r="N7" s="50"/>
      <c r="O7" s="50"/>
      <c r="P7" s="50"/>
      <c r="Q7" s="50"/>
      <c r="R7" s="50"/>
    </row>
    <row r="8" spans="1:18" ht="18.75">
      <c r="A8" s="50"/>
      <c r="B8" s="50"/>
      <c r="C8" s="50"/>
      <c r="D8" s="50"/>
      <c r="E8" s="50"/>
      <c r="F8" s="50"/>
      <c r="G8" s="50"/>
      <c r="H8" s="50"/>
      <c r="I8" s="50"/>
      <c r="J8" s="50"/>
      <c r="K8" s="50"/>
      <c r="L8" s="50"/>
      <c r="M8" s="50"/>
      <c r="N8" s="50"/>
      <c r="O8" s="50"/>
      <c r="P8" s="50"/>
      <c r="Q8" s="50"/>
      <c r="R8" s="50"/>
    </row>
    <row r="9" spans="1:18" ht="23.45" customHeight="1">
      <c r="A9" s="50"/>
      <c r="B9" s="50"/>
      <c r="C9" s="50"/>
      <c r="D9" s="50" t="s">
        <v>201</v>
      </c>
      <c r="E9" s="50"/>
      <c r="F9" s="50"/>
      <c r="G9" s="50"/>
      <c r="H9" s="50"/>
      <c r="I9" s="50"/>
      <c r="J9" s="50"/>
      <c r="K9" s="50"/>
      <c r="L9" s="50"/>
      <c r="M9" s="50"/>
      <c r="N9" s="50"/>
      <c r="O9" s="50"/>
      <c r="P9" s="50"/>
      <c r="Q9" s="50"/>
      <c r="R9" s="50"/>
    </row>
    <row r="10" spans="1:18" ht="23.45" customHeight="1">
      <c r="A10" s="50"/>
      <c r="B10" s="50"/>
      <c r="C10" s="50"/>
      <c r="D10" s="190">
        <v>1</v>
      </c>
      <c r="E10" s="677"/>
      <c r="F10" s="678"/>
      <c r="G10" s="679"/>
      <c r="H10" s="50"/>
      <c r="I10" s="50"/>
      <c r="J10" s="190">
        <v>5</v>
      </c>
      <c r="K10" s="677"/>
      <c r="L10" s="678"/>
      <c r="M10" s="679"/>
      <c r="N10" s="50"/>
      <c r="O10" s="50"/>
      <c r="P10" s="50"/>
      <c r="Q10" s="50"/>
      <c r="R10" s="50"/>
    </row>
    <row r="11" spans="1:18" ht="23.45" customHeight="1">
      <c r="A11" s="50"/>
      <c r="B11" s="50"/>
      <c r="C11" s="50"/>
      <c r="D11" s="190">
        <v>2</v>
      </c>
      <c r="E11" s="677"/>
      <c r="F11" s="678"/>
      <c r="G11" s="679"/>
      <c r="H11" s="50"/>
      <c r="I11" s="50"/>
      <c r="J11" s="190">
        <v>6</v>
      </c>
      <c r="K11" s="677"/>
      <c r="L11" s="678"/>
      <c r="M11" s="679"/>
      <c r="N11" s="50"/>
      <c r="O11" s="50"/>
      <c r="P11" s="50"/>
      <c r="Q11" s="50"/>
      <c r="R11" s="50"/>
    </row>
    <row r="12" spans="1:18" ht="23.45" customHeight="1">
      <c r="A12" s="50"/>
      <c r="B12" s="50"/>
      <c r="C12" s="50"/>
      <c r="D12" s="190">
        <v>3</v>
      </c>
      <c r="E12" s="677"/>
      <c r="F12" s="678"/>
      <c r="G12" s="679"/>
      <c r="H12" s="50"/>
      <c r="I12" s="50"/>
      <c r="J12" s="190">
        <v>7</v>
      </c>
      <c r="K12" s="677"/>
      <c r="L12" s="678"/>
      <c r="M12" s="679"/>
      <c r="N12" s="50"/>
      <c r="O12" s="50"/>
      <c r="P12" s="50"/>
      <c r="Q12" s="50"/>
      <c r="R12" s="50"/>
    </row>
    <row r="13" spans="1:18" ht="23.45" customHeight="1">
      <c r="A13" s="50"/>
      <c r="B13" s="50"/>
      <c r="C13" s="50"/>
      <c r="D13" s="190">
        <v>4</v>
      </c>
      <c r="E13" s="677"/>
      <c r="F13" s="678"/>
      <c r="G13" s="679"/>
      <c r="H13" s="50"/>
      <c r="I13" s="50"/>
      <c r="J13" s="190">
        <v>8</v>
      </c>
      <c r="K13" s="677"/>
      <c r="L13" s="678"/>
      <c r="M13" s="679"/>
      <c r="N13" s="50"/>
      <c r="O13" s="50"/>
      <c r="P13" s="50"/>
      <c r="Q13" s="50"/>
      <c r="R13" s="50"/>
    </row>
    <row r="14" spans="1:18" ht="18.75">
      <c r="A14" s="50"/>
      <c r="B14" s="50"/>
      <c r="C14" s="50"/>
      <c r="D14" s="50"/>
      <c r="E14" s="50"/>
      <c r="F14" s="50"/>
      <c r="G14" s="50"/>
      <c r="H14" s="50"/>
      <c r="I14" s="50"/>
      <c r="J14" s="50"/>
      <c r="K14" s="50"/>
      <c r="L14" s="50"/>
      <c r="M14" s="50"/>
      <c r="N14" s="50"/>
      <c r="O14" s="50"/>
      <c r="P14" s="50"/>
      <c r="Q14" s="50"/>
      <c r="R14" s="50"/>
    </row>
    <row r="15" spans="1:18" ht="18.75">
      <c r="A15" s="50"/>
      <c r="B15" s="50" t="s">
        <v>202</v>
      </c>
      <c r="C15" s="50"/>
      <c r="D15" s="50"/>
      <c r="E15" s="50"/>
      <c r="F15" s="50"/>
      <c r="G15" s="50"/>
      <c r="H15" s="50"/>
      <c r="I15" s="50"/>
      <c r="J15" s="50"/>
      <c r="K15" s="50"/>
      <c r="L15" s="50"/>
      <c r="M15" s="50"/>
      <c r="N15" s="50"/>
      <c r="O15" s="50"/>
      <c r="P15" s="50"/>
      <c r="Q15" s="50"/>
      <c r="R15" s="50"/>
    </row>
    <row r="16" spans="1:18" ht="18.75">
      <c r="A16" s="50"/>
      <c r="B16" s="672" t="s">
        <v>203</v>
      </c>
      <c r="C16" s="516"/>
      <c r="D16" s="191" t="s">
        <v>53</v>
      </c>
      <c r="E16" s="191"/>
      <c r="F16" s="191"/>
      <c r="G16" s="191"/>
      <c r="H16" s="191"/>
      <c r="I16" s="191"/>
      <c r="J16" s="191" t="s">
        <v>70</v>
      </c>
      <c r="K16" s="191"/>
      <c r="L16" s="191"/>
      <c r="M16" s="191"/>
      <c r="N16" s="191"/>
      <c r="O16" s="191"/>
      <c r="P16" s="192" t="s">
        <v>204</v>
      </c>
      <c r="Q16" s="193"/>
      <c r="R16" s="50"/>
    </row>
    <row r="17" spans="1:19" ht="18.75">
      <c r="A17" s="50"/>
      <c r="B17" s="624"/>
      <c r="C17" s="673"/>
      <c r="D17" s="194" t="s">
        <v>23</v>
      </c>
      <c r="E17" s="195" t="s">
        <v>205</v>
      </c>
      <c r="F17" s="196"/>
      <c r="G17" s="196"/>
      <c r="H17" s="196"/>
      <c r="I17" s="197"/>
      <c r="J17" s="194" t="s">
        <v>23</v>
      </c>
      <c r="K17" s="195" t="s">
        <v>206</v>
      </c>
      <c r="L17" s="196"/>
      <c r="M17" s="196"/>
      <c r="N17" s="196"/>
      <c r="O17" s="197"/>
      <c r="P17" s="198"/>
      <c r="Q17" s="199"/>
      <c r="R17" s="200"/>
    </row>
    <row r="18" spans="1:19" ht="37.5">
      <c r="A18" s="78"/>
      <c r="B18" s="626"/>
      <c r="C18" s="674"/>
      <c r="D18" s="201"/>
      <c r="E18" s="201"/>
      <c r="F18" s="202" t="s">
        <v>207</v>
      </c>
      <c r="G18" s="202" t="s">
        <v>208</v>
      </c>
      <c r="H18" s="202" t="s">
        <v>209</v>
      </c>
      <c r="I18" s="202" t="s">
        <v>210</v>
      </c>
      <c r="J18" s="201"/>
      <c r="K18" s="201"/>
      <c r="L18" s="202" t="s">
        <v>207</v>
      </c>
      <c r="M18" s="202" t="s">
        <v>208</v>
      </c>
      <c r="N18" s="202" t="s">
        <v>209</v>
      </c>
      <c r="O18" s="202" t="s">
        <v>210</v>
      </c>
      <c r="P18" s="203"/>
      <c r="Q18" s="204"/>
      <c r="R18" s="213" t="s">
        <v>211</v>
      </c>
      <c r="S18" s="213" t="s">
        <v>212</v>
      </c>
    </row>
    <row r="19" spans="1:19" ht="48.6" customHeight="1">
      <c r="A19" s="50"/>
      <c r="B19" s="675" t="str">
        <f>IF(E10="","",E10)</f>
        <v/>
      </c>
      <c r="C19" s="676"/>
      <c r="D19" s="205"/>
      <c r="E19" s="206" t="str">
        <f>IF(D19="はい",SUM(F19:I19),"")</f>
        <v/>
      </c>
      <c r="F19" s="207"/>
      <c r="G19" s="207"/>
      <c r="H19" s="207"/>
      <c r="I19" s="207"/>
      <c r="J19" s="205"/>
      <c r="K19" s="206" t="str">
        <f t="shared" ref="K19:K26" si="0">IF(J19="はい",SUM(L19:O19),"")</f>
        <v/>
      </c>
      <c r="L19" s="207"/>
      <c r="M19" s="207"/>
      <c r="N19" s="207"/>
      <c r="O19" s="207"/>
      <c r="P19" s="208" t="str">
        <f t="shared" ref="P19:P26" si="1">IF(Q19="基準1と基準5","基準１に従い研究計画書及び説明文書に記載し、研究結果の公表時に開示する。基準5に従い研究期間中に監査を受ける。","")</f>
        <v/>
      </c>
      <c r="Q19" s="209" t="str">
        <f>IF(B19="","",IF(AND(D19="いいえ",J19="いいえ"),"---",IF(OR($R19&gt;=10000,$S19&gt;=10000),"基準1と基準5","---")))</f>
        <v/>
      </c>
      <c r="R19" s="212">
        <f>SUM(F19:I19)</f>
        <v>0</v>
      </c>
      <c r="S19" s="212">
        <f>SUM(L19:O19)</f>
        <v>0</v>
      </c>
    </row>
    <row r="20" spans="1:19" ht="48.6" customHeight="1">
      <c r="A20" s="50"/>
      <c r="B20" s="675" t="str">
        <f>IF(E11="","",E11)</f>
        <v/>
      </c>
      <c r="C20" s="676"/>
      <c r="D20" s="205"/>
      <c r="E20" s="206" t="str">
        <f t="shared" ref="E20:E26" si="2">IF(D20="はい",SUM(F20:I20),"")</f>
        <v/>
      </c>
      <c r="F20" s="207"/>
      <c r="G20" s="207"/>
      <c r="H20" s="207"/>
      <c r="I20" s="207"/>
      <c r="J20" s="205"/>
      <c r="K20" s="206" t="str">
        <f t="shared" si="0"/>
        <v/>
      </c>
      <c r="L20" s="207"/>
      <c r="M20" s="207"/>
      <c r="N20" s="207"/>
      <c r="O20" s="207"/>
      <c r="P20" s="208" t="str">
        <f t="shared" si="1"/>
        <v/>
      </c>
      <c r="Q20" s="209" t="str">
        <f t="shared" ref="Q20:Q26" si="3">IF(B20="","",IF(AND(D20="いいえ",J20="いいえ"),"---",IF(OR($R20&gt;=10000,$S20&gt;=10000),"基準1と基準5","---")))</f>
        <v/>
      </c>
      <c r="R20" s="212">
        <f t="shared" ref="R20:R26" si="4">SUM(F20:I20)</f>
        <v>0</v>
      </c>
      <c r="S20" s="212">
        <f t="shared" ref="S20:S26" si="5">SUM(L20:O20)</f>
        <v>0</v>
      </c>
    </row>
    <row r="21" spans="1:19" ht="48.6" customHeight="1">
      <c r="A21" s="50"/>
      <c r="B21" s="675" t="str">
        <f>IF(E12="","",E12)</f>
        <v/>
      </c>
      <c r="C21" s="676"/>
      <c r="D21" s="205"/>
      <c r="E21" s="206" t="str">
        <f t="shared" si="2"/>
        <v/>
      </c>
      <c r="F21" s="207"/>
      <c r="G21" s="207"/>
      <c r="H21" s="207"/>
      <c r="I21" s="207"/>
      <c r="J21" s="205"/>
      <c r="K21" s="206" t="str">
        <f t="shared" si="0"/>
        <v/>
      </c>
      <c r="L21" s="207"/>
      <c r="M21" s="207"/>
      <c r="N21" s="207"/>
      <c r="O21" s="207"/>
      <c r="P21" s="208" t="str">
        <f t="shared" si="1"/>
        <v/>
      </c>
      <c r="Q21" s="209" t="str">
        <f t="shared" si="3"/>
        <v/>
      </c>
      <c r="R21" s="212">
        <f t="shared" si="4"/>
        <v>0</v>
      </c>
      <c r="S21" s="212">
        <f t="shared" si="5"/>
        <v>0</v>
      </c>
    </row>
    <row r="22" spans="1:19" ht="48.6" customHeight="1">
      <c r="A22" s="50"/>
      <c r="B22" s="675" t="str">
        <f>IF(E13="","",E13)</f>
        <v/>
      </c>
      <c r="C22" s="676"/>
      <c r="D22" s="205"/>
      <c r="E22" s="206" t="str">
        <f t="shared" si="2"/>
        <v/>
      </c>
      <c r="F22" s="207"/>
      <c r="G22" s="207"/>
      <c r="H22" s="207"/>
      <c r="I22" s="207"/>
      <c r="J22" s="205"/>
      <c r="K22" s="206" t="str">
        <f t="shared" si="0"/>
        <v/>
      </c>
      <c r="L22" s="207"/>
      <c r="M22" s="207"/>
      <c r="N22" s="207"/>
      <c r="O22" s="207"/>
      <c r="P22" s="208" t="str">
        <f t="shared" si="1"/>
        <v/>
      </c>
      <c r="Q22" s="209" t="str">
        <f t="shared" si="3"/>
        <v/>
      </c>
      <c r="R22" s="212">
        <f t="shared" si="4"/>
        <v>0</v>
      </c>
      <c r="S22" s="212">
        <f t="shared" si="5"/>
        <v>0</v>
      </c>
    </row>
    <row r="23" spans="1:19" ht="48.6" customHeight="1">
      <c r="A23" s="50"/>
      <c r="B23" s="675"/>
      <c r="C23" s="676"/>
      <c r="D23" s="205"/>
      <c r="E23" s="206"/>
      <c r="F23" s="207"/>
      <c r="G23" s="207"/>
      <c r="H23" s="207"/>
      <c r="I23" s="207"/>
      <c r="J23" s="205"/>
      <c r="K23" s="206" t="str">
        <f t="shared" si="0"/>
        <v/>
      </c>
      <c r="L23" s="207"/>
      <c r="M23" s="207"/>
      <c r="N23" s="207"/>
      <c r="O23" s="207"/>
      <c r="P23" s="208" t="str">
        <f t="shared" si="1"/>
        <v/>
      </c>
      <c r="Q23" s="209" t="str">
        <f t="shared" si="3"/>
        <v/>
      </c>
      <c r="R23" s="212">
        <f t="shared" si="4"/>
        <v>0</v>
      </c>
      <c r="S23" s="212">
        <f t="shared" si="5"/>
        <v>0</v>
      </c>
    </row>
    <row r="24" spans="1:19" ht="48.6" customHeight="1">
      <c r="A24" s="50"/>
      <c r="B24" s="675" t="str">
        <f>IF(K11="","",K11)</f>
        <v/>
      </c>
      <c r="C24" s="676"/>
      <c r="D24" s="205"/>
      <c r="E24" s="206" t="str">
        <f t="shared" si="2"/>
        <v/>
      </c>
      <c r="F24" s="207"/>
      <c r="G24" s="207"/>
      <c r="H24" s="207"/>
      <c r="I24" s="207"/>
      <c r="J24" s="205"/>
      <c r="K24" s="206" t="str">
        <f t="shared" si="0"/>
        <v/>
      </c>
      <c r="L24" s="207"/>
      <c r="M24" s="207"/>
      <c r="N24" s="207"/>
      <c r="O24" s="207"/>
      <c r="P24" s="208" t="str">
        <f t="shared" si="1"/>
        <v/>
      </c>
      <c r="Q24" s="209" t="str">
        <f t="shared" si="3"/>
        <v/>
      </c>
      <c r="R24" s="212">
        <f t="shared" si="4"/>
        <v>0</v>
      </c>
      <c r="S24" s="212">
        <f t="shared" si="5"/>
        <v>0</v>
      </c>
    </row>
    <row r="25" spans="1:19" ht="48.6" customHeight="1">
      <c r="A25" s="50"/>
      <c r="B25" s="675" t="str">
        <f>IF(K12="","",K12)</f>
        <v/>
      </c>
      <c r="C25" s="676"/>
      <c r="D25" s="205"/>
      <c r="E25" s="206" t="str">
        <f t="shared" si="2"/>
        <v/>
      </c>
      <c r="F25" s="207"/>
      <c r="G25" s="207"/>
      <c r="H25" s="207"/>
      <c r="I25" s="207"/>
      <c r="J25" s="205"/>
      <c r="K25" s="206" t="str">
        <f t="shared" si="0"/>
        <v/>
      </c>
      <c r="L25" s="207"/>
      <c r="M25" s="207"/>
      <c r="N25" s="207"/>
      <c r="O25" s="207"/>
      <c r="P25" s="208" t="str">
        <f t="shared" si="1"/>
        <v/>
      </c>
      <c r="Q25" s="209" t="str">
        <f t="shared" si="3"/>
        <v/>
      </c>
      <c r="R25" s="212">
        <f t="shared" si="4"/>
        <v>0</v>
      </c>
      <c r="S25" s="212">
        <f t="shared" si="5"/>
        <v>0</v>
      </c>
    </row>
    <row r="26" spans="1:19" ht="48.6" customHeight="1">
      <c r="A26" s="50"/>
      <c r="B26" s="675" t="str">
        <f>IF(K13="","",K13)</f>
        <v/>
      </c>
      <c r="C26" s="676"/>
      <c r="D26" s="205"/>
      <c r="E26" s="206" t="str">
        <f t="shared" si="2"/>
        <v/>
      </c>
      <c r="F26" s="207"/>
      <c r="G26" s="207"/>
      <c r="H26" s="207"/>
      <c r="I26" s="207"/>
      <c r="J26" s="205"/>
      <c r="K26" s="206" t="str">
        <f t="shared" si="0"/>
        <v/>
      </c>
      <c r="L26" s="207"/>
      <c r="M26" s="207"/>
      <c r="N26" s="207"/>
      <c r="O26" s="207"/>
      <c r="P26" s="208" t="str">
        <f t="shared" si="1"/>
        <v/>
      </c>
      <c r="Q26" s="209" t="str">
        <f t="shared" si="3"/>
        <v/>
      </c>
      <c r="R26" s="212">
        <f t="shared" si="4"/>
        <v>0</v>
      </c>
      <c r="S26" s="212">
        <f t="shared" si="5"/>
        <v>0</v>
      </c>
    </row>
    <row r="27" spans="1:19" ht="18.75">
      <c r="A27" s="50"/>
      <c r="B27" s="50"/>
      <c r="C27" s="50"/>
      <c r="D27" s="50"/>
      <c r="E27" s="50"/>
      <c r="F27" s="50"/>
      <c r="G27" s="50"/>
      <c r="H27" s="50"/>
      <c r="I27" s="50"/>
      <c r="J27" s="50"/>
      <c r="K27" s="50"/>
      <c r="L27" s="50"/>
      <c r="M27" s="50"/>
      <c r="N27" s="50"/>
      <c r="O27" s="50"/>
      <c r="P27" s="50"/>
      <c r="Q27" s="50"/>
      <c r="R27" s="50"/>
    </row>
    <row r="28" spans="1:19" ht="18.75">
      <c r="A28" s="50"/>
      <c r="B28" s="50"/>
      <c r="C28" s="50"/>
      <c r="D28" s="50"/>
      <c r="E28" s="50"/>
      <c r="F28" s="50"/>
      <c r="G28" s="50"/>
      <c r="H28" s="50"/>
      <c r="I28" s="50"/>
      <c r="J28" s="50"/>
      <c r="K28" s="50"/>
      <c r="L28" s="50"/>
      <c r="M28" s="50"/>
      <c r="N28" s="50"/>
      <c r="O28" s="50"/>
      <c r="P28" s="50"/>
      <c r="Q28" s="50"/>
      <c r="R28" s="50"/>
    </row>
    <row r="29" spans="1:19" ht="18.75">
      <c r="A29" s="50"/>
      <c r="B29" s="50"/>
      <c r="C29" s="50"/>
      <c r="D29" s="50"/>
      <c r="E29" s="50"/>
      <c r="F29" s="50"/>
      <c r="G29" s="50"/>
      <c r="H29" s="50"/>
      <c r="I29" s="50"/>
      <c r="J29" s="50"/>
      <c r="K29" s="50"/>
      <c r="L29" s="50"/>
      <c r="M29" s="50"/>
      <c r="N29" s="50"/>
      <c r="O29" s="50"/>
      <c r="P29" s="50"/>
      <c r="Q29" s="50"/>
      <c r="R29" s="50"/>
    </row>
  </sheetData>
  <sheetProtection sheet="1" formatCells="0" selectLockedCells="1"/>
  <mergeCells count="20">
    <mergeCell ref="B5:B6"/>
    <mergeCell ref="C5:H6"/>
    <mergeCell ref="C7:D7"/>
    <mergeCell ref="E10:G10"/>
    <mergeCell ref="K10:M10"/>
    <mergeCell ref="E11:G11"/>
    <mergeCell ref="K11:M11"/>
    <mergeCell ref="E12:G12"/>
    <mergeCell ref="K12:M12"/>
    <mergeCell ref="E13:G13"/>
    <mergeCell ref="K13:M13"/>
    <mergeCell ref="B16:C18"/>
    <mergeCell ref="B19:C19"/>
    <mergeCell ref="B26:C26"/>
    <mergeCell ref="B20:C20"/>
    <mergeCell ref="B21:C21"/>
    <mergeCell ref="B22:C22"/>
    <mergeCell ref="B23:C23"/>
    <mergeCell ref="B24:C24"/>
    <mergeCell ref="B25:C25"/>
  </mergeCells>
  <phoneticPr fontId="40"/>
  <conditionalFormatting sqref="B19:Q26">
    <cfRule type="expression" dxfId="13" priority="1">
      <formula>$B19=""</formula>
    </cfRule>
  </conditionalFormatting>
  <conditionalFormatting sqref="C7:D7">
    <cfRule type="expression" dxfId="12" priority="12" stopIfTrue="1">
      <formula>$C$7=""</formula>
    </cfRule>
  </conditionalFormatting>
  <conditionalFormatting sqref="C5:F6">
    <cfRule type="expression" dxfId="11" priority="13" stopIfTrue="1">
      <formula>$C$5=""</formula>
    </cfRule>
  </conditionalFormatting>
  <conditionalFormatting sqref="D19:D26 J19:J26">
    <cfRule type="expression" dxfId="10" priority="10">
      <formula>$B19&lt;&gt;""</formula>
    </cfRule>
  </conditionalFormatting>
  <conditionalFormatting sqref="D19:D26">
    <cfRule type="expression" dxfId="9" priority="9">
      <formula>D19&lt;&gt;""</formula>
    </cfRule>
  </conditionalFormatting>
  <conditionalFormatting sqref="E10:E13">
    <cfRule type="expression" dxfId="8" priority="11">
      <formula>$E10=""</formula>
    </cfRule>
  </conditionalFormatting>
  <conditionalFormatting sqref="E19:I26">
    <cfRule type="expression" dxfId="7" priority="8">
      <formula>$D19="いいえ"</formula>
    </cfRule>
  </conditionalFormatting>
  <conditionalFormatting sqref="F19:I26">
    <cfRule type="expression" dxfId="6" priority="7">
      <formula>$D19="はい"</formula>
    </cfRule>
  </conditionalFormatting>
  <conditionalFormatting sqref="F19:J26">
    <cfRule type="expression" dxfId="5" priority="6">
      <formula>F19&lt;&gt;""</formula>
    </cfRule>
  </conditionalFormatting>
  <conditionalFormatting sqref="K10:K13">
    <cfRule type="expression" dxfId="4" priority="14">
      <formula>$K10=""</formula>
    </cfRule>
  </conditionalFormatting>
  <conditionalFormatting sqref="K19:O26">
    <cfRule type="expression" dxfId="3" priority="5">
      <formula>$J19="いいえ"</formula>
    </cfRule>
  </conditionalFormatting>
  <conditionalFormatting sqref="L19:O26">
    <cfRule type="expression" dxfId="2" priority="3">
      <formula>L19&lt;&gt;""</formula>
    </cfRule>
    <cfRule type="expression" dxfId="1" priority="4">
      <formula>$J19="はい"</formula>
    </cfRule>
  </conditionalFormatting>
  <conditionalFormatting sqref="P19:Q26">
    <cfRule type="expression" dxfId="0" priority="2">
      <formula>$Q19="---"</formula>
    </cfRule>
  </conditionalFormatting>
  <dataValidations count="1">
    <dataValidation type="list" allowBlank="1" showInputMessage="1" showErrorMessage="1" sqref="J19:J26 D19:D26" xr:uid="{CE1EBF7C-0DDD-4ECF-B1C9-1FEADCB912E3}">
      <formula1>"はい,いいえ"</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75F2E-357D-48E9-B447-97C411138158}">
  <sheetPr codeName="Sheet7">
    <tabColor rgb="FFFF0000"/>
  </sheetPr>
  <dimension ref="B3:C4"/>
  <sheetViews>
    <sheetView zoomScaleNormal="100" workbookViewId="0">
      <selection activeCell="C13" sqref="C13"/>
    </sheetView>
  </sheetViews>
  <sheetFormatPr defaultRowHeight="13.5"/>
  <cols>
    <col min="3" max="3" customWidth="true" width="86.25"/>
  </cols>
  <sheetData>
    <row r="3" spans="2:3">
      <c r="B3" s="172" t="s">
        <v>184</v>
      </c>
      <c r="C3" s="172" t="s">
        <v>185</v>
      </c>
    </row>
    <row r="4" spans="2:3" ht="70.5" customHeight="1">
      <c r="B4" s="173"/>
      <c r="C4" s="171"/>
    </row>
  </sheetData>
  <phoneticPr fontId="37"/>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49C37-0D7B-4198-8AB0-4DBB53376172}">
  <sheetPr codeName="Sheet1">
    <pageSetUpPr fitToPage="1"/>
  </sheetPr>
  <dimension ref="A1:I40"/>
  <sheetViews>
    <sheetView workbookViewId="0">
      <selection activeCell="B9" sqref="B9"/>
    </sheetView>
  </sheetViews>
  <sheetFormatPr defaultColWidth="8.875" defaultRowHeight="16.5"/>
  <cols>
    <col min="1" max="1" customWidth="true" style="22" width="25.625"/>
    <col min="2" max="2" customWidth="true" style="22" width="140.625"/>
    <col min="3" max="5" style="22" width="8.875"/>
    <col min="6" max="6" customWidth="true" style="22" width="13.125"/>
    <col min="7" max="7" customWidth="true" style="22" width="16.25"/>
    <col min="8" max="8" customWidth="true" style="22" width="13.125"/>
    <col min="9" max="9" customWidth="true" style="23" width="80.125"/>
    <col min="10" max="16384" style="22" width="8.875"/>
  </cols>
  <sheetData>
    <row r="1" spans="1:9" ht="17.25" thickBot="1"/>
    <row r="2" spans="1:9" ht="29.25" customHeight="1" thickBot="1">
      <c r="A2" s="23" t="s">
        <v>32</v>
      </c>
      <c r="F2" s="24" t="s">
        <v>33</v>
      </c>
      <c r="G2" s="24" t="s">
        <v>117</v>
      </c>
      <c r="H2" s="25" t="s">
        <v>34</v>
      </c>
      <c r="I2" s="26" t="s">
        <v>22</v>
      </c>
    </row>
    <row r="3" spans="1:9" ht="29.25" customHeight="1">
      <c r="A3" s="38" t="s">
        <v>35</v>
      </c>
      <c r="B3" s="135" t="s">
        <v>118</v>
      </c>
      <c r="D3" s="22">
        <v>12</v>
      </c>
      <c r="E3" s="24" t="s">
        <v>36</v>
      </c>
      <c r="F3" s="27" t="str">
        <f>IF(様式B!F10="","",様式B!F10)</f>
        <v/>
      </c>
      <c r="G3" s="27" t="str">
        <f>IF(様式B!F10="","",様式B!F10)</f>
        <v/>
      </c>
      <c r="H3" s="124" t="str">
        <f>IF(様式B!H10="","",様式B!H10)</f>
        <v/>
      </c>
      <c r="I3" s="28" t="str">
        <f>IF(様式B!I10="","",様式B!I10)</f>
        <v/>
      </c>
    </row>
    <row r="4" spans="1:9" ht="29.25" customHeight="1">
      <c r="A4" s="38" t="s">
        <v>37</v>
      </c>
      <c r="B4" s="135" t="s">
        <v>119</v>
      </c>
      <c r="D4" s="22">
        <v>13</v>
      </c>
      <c r="E4" s="29"/>
      <c r="F4" s="30" t="str">
        <f>IF(様式B!F11="","",様式B!F11)</f>
        <v/>
      </c>
      <c r="G4" s="30" t="str">
        <f>IF(様式B!F11="","",様式B!F11)</f>
        <v/>
      </c>
      <c r="H4" s="125" t="str">
        <f>IF(様式B!H11="","",様式B!H11)</f>
        <v/>
      </c>
      <c r="I4" s="31" t="str">
        <f>IF(様式B!I11="","",様式B!I11)</f>
        <v/>
      </c>
    </row>
    <row r="5" spans="1:9" ht="29.25" customHeight="1">
      <c r="A5" s="38" t="s">
        <v>49</v>
      </c>
      <c r="B5" s="135" t="s">
        <v>120</v>
      </c>
      <c r="D5" s="22">
        <v>14</v>
      </c>
      <c r="E5" s="29"/>
      <c r="F5" s="30" t="str">
        <f>IF(様式B!F12="","",様式B!F12)</f>
        <v/>
      </c>
      <c r="G5" s="30" t="str">
        <f>IF(様式B!F12="","",様式B!F12)</f>
        <v/>
      </c>
      <c r="H5" s="125" t="str">
        <f>IF(様式B!H12="","",様式B!H12)</f>
        <v/>
      </c>
      <c r="I5" s="31" t="str">
        <f>IF(様式B!I12="","",様式B!I12)</f>
        <v/>
      </c>
    </row>
    <row r="6" spans="1:9" ht="29.25" customHeight="1">
      <c r="A6" s="38" t="s">
        <v>128</v>
      </c>
      <c r="B6" s="135" t="s">
        <v>121</v>
      </c>
      <c r="D6" s="22">
        <v>15</v>
      </c>
      <c r="E6" s="29"/>
      <c r="F6" s="30" t="str">
        <f>IF(様式B!F13="","",様式B!F13)</f>
        <v/>
      </c>
      <c r="G6" s="30" t="str">
        <f>IF(様式B!F13="","",様式B!F13)</f>
        <v/>
      </c>
      <c r="H6" s="125" t="str">
        <f>IF(様式B!H13="","",様式B!H13)</f>
        <v/>
      </c>
      <c r="I6" s="31" t="str">
        <f>IF(様式B!I13="","",様式B!I13)</f>
        <v/>
      </c>
    </row>
    <row r="7" spans="1:9" ht="29.25" customHeight="1" thickBot="1">
      <c r="A7" s="38" t="s">
        <v>50</v>
      </c>
      <c r="B7" s="135" t="s">
        <v>179</v>
      </c>
      <c r="D7" s="22">
        <v>15</v>
      </c>
      <c r="E7" s="33"/>
      <c r="F7" s="34" t="str">
        <f>IF(様式B!F14="","",様式B!F14)</f>
        <v/>
      </c>
      <c r="G7" s="34" t="str">
        <f>IF(様式B!F14="","",様式B!F14)</f>
        <v/>
      </c>
      <c r="H7" s="126" t="str">
        <f>IF(様式B!H14="","",様式B!H14)</f>
        <v/>
      </c>
      <c r="I7" s="35" t="str">
        <f>IF(様式B!I14="","",様式B!I14)</f>
        <v/>
      </c>
    </row>
    <row r="8" spans="1:9" ht="29.25" customHeight="1">
      <c r="A8" s="38"/>
      <c r="B8" s="135"/>
      <c r="D8" s="22">
        <v>16</v>
      </c>
      <c r="E8" s="24" t="s">
        <v>39</v>
      </c>
      <c r="F8" s="27" t="str">
        <f>IF(様式B!F15="","",様式B!F15)</f>
        <v/>
      </c>
      <c r="G8" s="27" t="str">
        <f>F8&amp;1</f>
        <v>1</v>
      </c>
      <c r="H8" s="124" t="str">
        <f>IF(様式B!H15="","",様式B!H15)</f>
        <v/>
      </c>
      <c r="I8" s="28" t="str">
        <f>IF(様式B!I15="","",様式B!I15)</f>
        <v/>
      </c>
    </row>
    <row r="9" spans="1:9" ht="29.25" customHeight="1">
      <c r="A9" s="176"/>
      <c r="B9" s="32"/>
      <c r="E9" s="29"/>
      <c r="F9" s="121"/>
      <c r="G9" s="121" t="str">
        <f>F8&amp;2</f>
        <v>2</v>
      </c>
      <c r="H9" s="125" t="str">
        <f>IF(様式B!H16="","",様式B!H16)</f>
        <v/>
      </c>
      <c r="I9" s="31" t="str">
        <f>IF(様式B!I16="","",様式B!I16)</f>
        <v/>
      </c>
    </row>
    <row r="10" spans="1:9" ht="29.25" customHeight="1">
      <c r="A10" s="23" t="s">
        <v>38</v>
      </c>
      <c r="B10" s="36"/>
      <c r="E10" s="29"/>
      <c r="F10" s="121"/>
      <c r="G10" s="121" t="str">
        <f>F8&amp;3</f>
        <v>3</v>
      </c>
      <c r="H10" s="125" t="str">
        <f>IF(様式B!H17="","",様式B!H17)</f>
        <v/>
      </c>
      <c r="I10" s="31" t="str">
        <f>IF(様式B!I17="","",様式B!I17)</f>
        <v/>
      </c>
    </row>
    <row r="11" spans="1:9" ht="29.25" customHeight="1">
      <c r="A11" s="37" t="s">
        <v>40</v>
      </c>
      <c r="B11" s="135" t="s">
        <v>118</v>
      </c>
      <c r="E11" s="29"/>
      <c r="F11" s="121"/>
      <c r="G11" s="121" t="str">
        <f>F8&amp;4</f>
        <v>4</v>
      </c>
      <c r="H11" s="125" t="str">
        <f>IF(様式B!H18="","",様式B!H18)</f>
        <v/>
      </c>
      <c r="I11" s="31" t="str">
        <f>IF(様式B!I18="","",様式B!I18)</f>
        <v/>
      </c>
    </row>
    <row r="12" spans="1:9">
      <c r="A12" s="37" t="s">
        <v>137</v>
      </c>
      <c r="B12" s="130" t="s">
        <v>195</v>
      </c>
      <c r="E12" s="29"/>
      <c r="F12" s="30" t="str">
        <f>IF(様式B!F19="","",様式B!F19)</f>
        <v/>
      </c>
      <c r="G12" s="30" t="str">
        <f>F12&amp;1</f>
        <v>1</v>
      </c>
      <c r="H12" s="125" t="str">
        <f>IF(様式B!H19="","",様式B!H19)</f>
        <v/>
      </c>
      <c r="I12" s="31" t="str">
        <f>IF(様式B!I19="","",様式B!I19)</f>
        <v/>
      </c>
    </row>
    <row r="13" spans="1:9" ht="29.25" customHeight="1">
      <c r="A13" s="37" t="s">
        <v>41</v>
      </c>
      <c r="B13" s="130" t="s">
        <v>122</v>
      </c>
      <c r="E13" s="29"/>
      <c r="F13" s="121"/>
      <c r="G13" s="121" t="str">
        <f>F12&amp;2</f>
        <v>2</v>
      </c>
      <c r="H13" s="125" t="str">
        <f>IF(様式B!H20="","",様式B!H20)</f>
        <v/>
      </c>
      <c r="I13" s="31" t="str">
        <f>IF(様式B!I20="","",様式B!I20)</f>
        <v/>
      </c>
    </row>
    <row r="14" spans="1:9" ht="29.25" customHeight="1">
      <c r="A14" s="37" t="s">
        <v>43</v>
      </c>
      <c r="B14" s="130" t="s">
        <v>123</v>
      </c>
      <c r="E14" s="29"/>
      <c r="F14" s="121"/>
      <c r="G14" s="121" t="str">
        <f>F12&amp;3</f>
        <v>3</v>
      </c>
      <c r="H14" s="125" t="str">
        <f>IF(様式B!H21="","",様式B!H21)</f>
        <v/>
      </c>
      <c r="I14" s="31" t="str">
        <f>IF(様式B!I21="","",様式B!I21)</f>
        <v/>
      </c>
    </row>
    <row r="15" spans="1:9" ht="27" customHeight="1">
      <c r="A15" s="38" t="s">
        <v>44</v>
      </c>
      <c r="B15" s="38" t="s">
        <v>45</v>
      </c>
      <c r="E15" s="29"/>
      <c r="F15" s="121"/>
      <c r="G15" s="121" t="str">
        <f>F12&amp;4</f>
        <v>4</v>
      </c>
      <c r="H15" s="125" t="str">
        <f>IF(様式B!H22="","",様式B!H22)</f>
        <v/>
      </c>
      <c r="I15" s="31" t="str">
        <f>IF(様式B!I22="","",様式B!I22)</f>
        <v/>
      </c>
    </row>
    <row r="16" spans="1:9" ht="27" customHeight="1">
      <c r="E16" s="29"/>
      <c r="F16" s="30" t="str">
        <f>IF(様式B!F23="","",様式B!F23)</f>
        <v/>
      </c>
      <c r="G16" s="30" t="str">
        <f>F16&amp;1</f>
        <v>1</v>
      </c>
      <c r="H16" s="125" t="str">
        <f>IF(様式B!H23="","",様式B!H23)</f>
        <v/>
      </c>
      <c r="I16" s="31" t="str">
        <f>IF(様式B!I23="","",様式B!I23)</f>
        <v/>
      </c>
    </row>
    <row r="17" spans="1:9" ht="27" customHeight="1">
      <c r="E17" s="29"/>
      <c r="F17" s="121"/>
      <c r="G17" s="121" t="str">
        <f>F16&amp;2</f>
        <v>2</v>
      </c>
      <c r="H17" s="125" t="str">
        <f>IF(様式B!H24="","",様式B!H24)</f>
        <v/>
      </c>
      <c r="I17" s="31" t="str">
        <f>IF(様式B!I24="","",様式B!I24)</f>
        <v/>
      </c>
    </row>
    <row r="18" spans="1:9" ht="27" customHeight="1">
      <c r="B18" s="39"/>
      <c r="D18" s="22">
        <v>17</v>
      </c>
      <c r="E18" s="29"/>
      <c r="F18" s="121"/>
      <c r="G18" s="121" t="str">
        <f>F16&amp;3</f>
        <v>3</v>
      </c>
      <c r="H18" s="125" t="str">
        <f>IF(様式B!H25="","",様式B!H25)</f>
        <v/>
      </c>
      <c r="I18" s="31" t="str">
        <f>IF(様式B!I25="","",様式B!I25)</f>
        <v/>
      </c>
    </row>
    <row r="19" spans="1:9" ht="27" customHeight="1" thickBot="1">
      <c r="B19" s="39"/>
      <c r="D19" s="22">
        <v>21</v>
      </c>
      <c r="E19" s="33"/>
      <c r="F19" s="122"/>
      <c r="G19" s="122" t="str">
        <f>F16&amp;4</f>
        <v>4</v>
      </c>
      <c r="H19" s="126" t="str">
        <f>IF(様式B!H26="","",様式B!H26)</f>
        <v/>
      </c>
      <c r="I19" s="35" t="str">
        <f>IF(様式B!I26="","",様式B!I26)</f>
        <v/>
      </c>
    </row>
    <row r="20" spans="1:9" ht="27" customHeight="1">
      <c r="D20" s="22">
        <v>25</v>
      </c>
      <c r="E20" s="24" t="s">
        <v>42</v>
      </c>
      <c r="F20" s="27" t="str">
        <f>IF(様式B!F27="","",様式B!F27)</f>
        <v/>
      </c>
      <c r="G20" s="27" t="str">
        <f>IF(様式B!F27="","",様式B!F27)</f>
        <v/>
      </c>
      <c r="H20" s="124" t="str">
        <f>IF(様式B!H27="","",様式B!H27)</f>
        <v/>
      </c>
      <c r="I20" s="28" t="str">
        <f>IF(様式B!I27="","",様式B!I27)</f>
        <v/>
      </c>
    </row>
    <row r="21" spans="1:9" ht="27" customHeight="1">
      <c r="A21" s="22" t="s">
        <v>48</v>
      </c>
      <c r="D21" s="22">
        <v>29</v>
      </c>
      <c r="E21" s="29"/>
      <c r="F21" s="30" t="str">
        <f>IF(様式B!F28="","",様式B!F28)</f>
        <v/>
      </c>
      <c r="G21" s="30" t="str">
        <f>IF(様式B!F28="","",様式B!F28)</f>
        <v/>
      </c>
      <c r="H21" s="125" t="str">
        <f>IF(様式B!H28="","",様式B!H28)</f>
        <v/>
      </c>
      <c r="I21" s="31" t="str">
        <f>IF(様式B!I28="","",様式B!I28)</f>
        <v/>
      </c>
    </row>
    <row r="22" spans="1:9" ht="27" customHeight="1" thickBot="1">
      <c r="A22" s="40" t="str">
        <f>IF(様式B!F10="","",様式B!F10)</f>
        <v/>
      </c>
      <c r="D22" s="22">
        <v>31</v>
      </c>
      <c r="E22" s="33"/>
      <c r="F22" s="34" t="str">
        <f>IF(様式B!F29="","",様式B!F29)</f>
        <v/>
      </c>
      <c r="G22" s="34" t="str">
        <f>IF(様式B!F29="","",様式B!F29)</f>
        <v/>
      </c>
      <c r="H22" s="126" t="str">
        <f>IF(様式B!H29="","",様式B!H29)</f>
        <v/>
      </c>
      <c r="I22" s="35" t="str">
        <f>IF(様式B!I29="","",様式B!I29)</f>
        <v/>
      </c>
    </row>
    <row r="23" spans="1:9" ht="27" customHeight="1">
      <c r="A23" s="40" t="str">
        <f>IF(様式B!F11="","",様式B!F11)</f>
        <v/>
      </c>
      <c r="D23" s="22">
        <v>33</v>
      </c>
      <c r="E23" s="24" t="s">
        <v>46</v>
      </c>
      <c r="F23" s="27" t="str">
        <f>IF(様式B!F30="","",様式B!F30)</f>
        <v/>
      </c>
      <c r="G23" s="27" t="str">
        <f>F23&amp;1</f>
        <v>1</v>
      </c>
      <c r="H23" s="124" t="str">
        <f>IF(様式B!H30="","",様式B!H30)</f>
        <v/>
      </c>
      <c r="I23" s="28" t="str">
        <f>IF(様式B!I30="","",様式B!I30)</f>
        <v/>
      </c>
    </row>
    <row r="24" spans="1:9" ht="27" customHeight="1">
      <c r="A24" s="40" t="str">
        <f>IF(様式B!F12="","",様式B!F12)</f>
        <v/>
      </c>
      <c r="E24" s="29"/>
      <c r="F24" s="123"/>
      <c r="G24" s="123" t="str">
        <f>F23&amp;2</f>
        <v>2</v>
      </c>
      <c r="H24" s="127" t="str">
        <f>IF(様式B!H31="","",様式B!H31)</f>
        <v/>
      </c>
      <c r="I24" s="120" t="str">
        <f>IF(様式B!I31="","",様式B!I31)</f>
        <v/>
      </c>
    </row>
    <row r="25" spans="1:9" ht="27" customHeight="1">
      <c r="A25" s="40" t="str">
        <f>IF(様式B!F13="","",様式B!F13)</f>
        <v/>
      </c>
      <c r="E25" s="29"/>
      <c r="F25" s="119" t="str">
        <f>IF(様式B!F32="","",様式B!F32)</f>
        <v/>
      </c>
      <c r="G25" s="119" t="str">
        <f>F25&amp;1</f>
        <v>1</v>
      </c>
      <c r="H25" s="127" t="str">
        <f>IF(様式B!H32="","",様式B!H32)</f>
        <v/>
      </c>
      <c r="I25" s="120" t="str">
        <f>IF(様式B!I32="","",様式B!I32)</f>
        <v/>
      </c>
    </row>
    <row r="26" spans="1:9" ht="27" customHeight="1">
      <c r="A26" s="40" t="str">
        <f>IF(様式B!F14="","",様式B!F14)</f>
        <v/>
      </c>
      <c r="E26" s="29"/>
      <c r="F26" s="123"/>
      <c r="G26" s="123" t="str">
        <f>F25&amp;2</f>
        <v>2</v>
      </c>
      <c r="H26" s="127" t="str">
        <f>IF(様式B!H33="","",様式B!H33)</f>
        <v/>
      </c>
      <c r="I26" s="120" t="str">
        <f>IF(様式B!I33="","",様式B!I33)</f>
        <v/>
      </c>
    </row>
    <row r="27" spans="1:9" ht="27" customHeight="1">
      <c r="A27" s="129"/>
      <c r="D27" s="22">
        <v>35</v>
      </c>
      <c r="E27" s="29"/>
      <c r="F27" s="30" t="str">
        <f>IF(様式B!F34="","",様式B!F34)</f>
        <v/>
      </c>
      <c r="G27" s="30" t="str">
        <f>F27&amp;1</f>
        <v>1</v>
      </c>
      <c r="H27" s="125" t="str">
        <f>IF(様式B!H34="","",様式B!H34)</f>
        <v/>
      </c>
      <c r="I27" s="31" t="str">
        <f>IF(様式B!I34="","",様式B!I34)</f>
        <v/>
      </c>
    </row>
    <row r="28" spans="1:9" ht="27" customHeight="1" thickBot="1">
      <c r="A28" s="23"/>
      <c r="D28" s="22">
        <v>38</v>
      </c>
      <c r="E28" s="33"/>
      <c r="F28" s="122"/>
      <c r="G28" s="122" t="str">
        <f>F27&amp;2</f>
        <v>2</v>
      </c>
      <c r="H28" s="126" t="str">
        <f>IF(様式B!H35="","",様式B!H35)</f>
        <v/>
      </c>
      <c r="I28" s="35" t="str">
        <f>IF(様式B!I35="","",様式B!I35)</f>
        <v/>
      </c>
    </row>
    <row r="29" spans="1:9" ht="27" customHeight="1">
      <c r="A29" s="23"/>
      <c r="D29" s="22">
        <v>41</v>
      </c>
      <c r="E29" s="24" t="s">
        <v>47</v>
      </c>
      <c r="F29" s="27" t="str">
        <f>IF(様式B!F36="","",様式B!F36)</f>
        <v/>
      </c>
      <c r="G29" s="27" t="str">
        <f>F29&amp;1</f>
        <v>1</v>
      </c>
      <c r="H29" s="124" t="str">
        <f>IF(様式B!H36="","",様式B!H36)</f>
        <v/>
      </c>
      <c r="I29" s="28" t="str">
        <f>IF(様式B!I36="","",様式B!I36)</f>
        <v/>
      </c>
    </row>
    <row r="30" spans="1:9" ht="27" customHeight="1">
      <c r="A30" s="23"/>
      <c r="E30" s="29"/>
      <c r="F30" s="123"/>
      <c r="G30" s="123" t="str">
        <f>F29&amp;2</f>
        <v>2</v>
      </c>
      <c r="H30" s="127" t="str">
        <f>IF(様式B!H37="","",様式B!H37)</f>
        <v/>
      </c>
      <c r="I30" s="120" t="str">
        <f>IF(様式B!I37="","",様式B!I37)</f>
        <v/>
      </c>
    </row>
    <row r="31" spans="1:9" ht="27" customHeight="1">
      <c r="A31" s="23"/>
      <c r="E31" s="29"/>
      <c r="F31" s="119" t="str">
        <f>IF(様式B!F38="","",様式B!F38)</f>
        <v/>
      </c>
      <c r="G31" s="119" t="str">
        <f>F31&amp;1</f>
        <v>1</v>
      </c>
      <c r="H31" s="127" t="str">
        <f>IF(様式B!H38="","",様式B!H38)</f>
        <v/>
      </c>
      <c r="I31" s="120" t="str">
        <f>IF(様式B!I38="","",様式B!I38)</f>
        <v/>
      </c>
    </row>
    <row r="32" spans="1:9" ht="27" customHeight="1">
      <c r="A32" s="23"/>
      <c r="E32" s="29"/>
      <c r="F32" s="123"/>
      <c r="G32" s="123" t="str">
        <f>F31&amp;2</f>
        <v>2</v>
      </c>
      <c r="H32" s="127" t="str">
        <f>IF(様式B!H39="","",様式B!H39)</f>
        <v/>
      </c>
      <c r="I32" s="120" t="str">
        <f>IF(様式B!I39="","",様式B!I39)</f>
        <v/>
      </c>
    </row>
    <row r="33" spans="1:9" ht="27" customHeight="1">
      <c r="A33" s="23"/>
      <c r="D33" s="22">
        <v>44</v>
      </c>
      <c r="E33" s="29"/>
      <c r="F33" s="30" t="str">
        <f>IF(様式B!F40="","",様式B!F40)</f>
        <v/>
      </c>
      <c r="G33" s="30" t="str">
        <f>F33&amp;1</f>
        <v>1</v>
      </c>
      <c r="H33" s="125" t="str">
        <f>IF(様式B!H40="","",様式B!H40)</f>
        <v/>
      </c>
      <c r="I33" s="31" t="str">
        <f>IF(様式B!I40="","",様式B!I40)</f>
        <v/>
      </c>
    </row>
    <row r="34" spans="1:9" ht="27" customHeight="1" thickBot="1">
      <c r="A34" s="23"/>
      <c r="D34" s="22">
        <v>47</v>
      </c>
      <c r="E34" s="33"/>
      <c r="F34" s="122"/>
      <c r="G34" s="122" t="str">
        <f>F33&amp;2</f>
        <v>2</v>
      </c>
      <c r="H34" s="126" t="str">
        <f>IF(様式B!H41="","",様式B!H41)</f>
        <v/>
      </c>
      <c r="I34" s="35" t="str">
        <f>IF(様式B!I41="","",様式B!I41)</f>
        <v/>
      </c>
    </row>
    <row r="35" spans="1:9" ht="27" customHeight="1">
      <c r="A35" s="23"/>
      <c r="D35" s="22">
        <v>50</v>
      </c>
    </row>
    <row r="36" spans="1:9" ht="27" customHeight="1">
      <c r="A36" s="23"/>
    </row>
    <row r="37" spans="1:9">
      <c r="A37" s="23"/>
    </row>
    <row r="38" spans="1:9">
      <c r="A38" s="23"/>
    </row>
    <row r="39" spans="1:9">
      <c r="A39" s="23"/>
    </row>
    <row r="40" spans="1:9">
      <c r="A40" s="23"/>
    </row>
  </sheetData>
  <sheetProtection sheet="1" formatCells="0" selectLockedCells="1"/>
  <phoneticPr fontId="4"/>
  <pageMargins left="0.7" right="0.7" top="0.75" bottom="0.75" header="0.3" footer="0.3"/>
  <pageSetup paperSize="9" scale="53" fitToHeight="0" orientation="portrait" r:id="rId1"/>
  <drawing r:id="rId2"/>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7bb41a4-48b4-4674-8350-9bf3c8dfd003">
      <Terms xmlns="http://schemas.microsoft.com/office/infopath/2007/PartnerControls"/>
    </lcf76f155ced4ddcb4097134ff3c332f>
    <TaxCatchAll xmlns="f3888097-c788-4e59-b5fa-a7c27f6cdd17" xsi:nil="true"/>
    <SharedWithUsers xmlns="f3888097-c788-4e59-b5fa-a7c27f6cdd17">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FCA5B53C79C54458604CA3C1B5A1B87" ma:contentTypeVersion="15" ma:contentTypeDescription="新しいドキュメントを作成します。" ma:contentTypeScope="" ma:versionID="d2e37fa1bd7a62043a857c5e84ec4f24">
  <xsd:schema xmlns:xsd="http://www.w3.org/2001/XMLSchema" xmlns:xs="http://www.w3.org/2001/XMLSchema" xmlns:p="http://schemas.microsoft.com/office/2006/metadata/properties" xmlns:ns2="c7bb41a4-48b4-4674-8350-9bf3c8dfd003" xmlns:ns3="f3888097-c788-4e59-b5fa-a7c27f6cdd17" targetNamespace="http://schemas.microsoft.com/office/2006/metadata/properties" ma:root="true" ma:fieldsID="e95a3fd7fdef14d6c090ce1e6d8225fb" ns2:_="" ns3:_="">
    <xsd:import namespace="c7bb41a4-48b4-4674-8350-9bf3c8dfd003"/>
    <xsd:import namespace="f3888097-c788-4e59-b5fa-a7c27f6cdd17"/>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bb41a4-48b4-4674-8350-9bf3c8dfd0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34451b18-ea7d-4668-9b70-a7e1746dfac5"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888097-c788-4e59-b5fa-a7c27f6cdd1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e320288-4f08-43e7-a748-e55c238e1f56}" ma:internalName="TaxCatchAll" ma:showField="CatchAllData" ma:web="f3888097-c788-4e59-b5fa-a7c27f6cdd1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D1824E-D7D5-4C01-A696-B0E539C1AAAB}">
  <ds:schemaRefs>
    <ds:schemaRef ds:uri="http://purl.org/dc/terms/"/>
    <ds:schemaRef ds:uri="29a6e523-0dcb-4965-bc53-475866424b5d"/>
    <ds:schemaRef ds:uri="http://schemas.microsoft.com/office/2006/documentManagement/types"/>
    <ds:schemaRef ds:uri="http://purl.org/dc/elements/1.1/"/>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 ds:uri="85e6e18b-26c1-4122-9e79-e6c53ac26d53"/>
    <ds:schemaRef ds:uri="http://purl.org/dc/dcmitype/"/>
  </ds:schemaRefs>
</ds:datastoreItem>
</file>

<file path=customXml/itemProps2.xml><?xml version="1.0" encoding="utf-8"?>
<ds:datastoreItem xmlns:ds="http://schemas.openxmlformats.org/officeDocument/2006/customXml" ds:itemID="{57325E35-9BDD-4170-8982-29F065EF5FD7}"/>
</file>

<file path=customXml/itemProps3.xml><?xml version="1.0" encoding="utf-8"?>
<ds:datastoreItem xmlns:ds="http://schemas.openxmlformats.org/officeDocument/2006/customXml" ds:itemID="{B66F9E5E-CCFC-4B98-981B-51D9836CE4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46</vt:i4>
      </vt:variant>
    </vt:vector>
  </HeadingPairs>
  <TitlesOfParts>
    <vt:vector size="56" baseType="lpstr">
      <vt:lpstr>様式A</vt:lpstr>
      <vt:lpstr>様式B</vt:lpstr>
      <vt:lpstr>様式C_統括管理・責任医師</vt:lpstr>
      <vt:lpstr>様式C_研究分担医師等</vt:lpstr>
      <vt:lpstr>様式D_統括管理・責任医師</vt:lpstr>
      <vt:lpstr>様式D_研究分担医師等</vt:lpstr>
      <vt:lpstr>様式E</vt:lpstr>
      <vt:lpstr>様式X</vt:lpstr>
      <vt:lpstr>ver履歴</vt:lpstr>
      <vt:lpstr>使用不可_選択肢</vt:lpstr>
      <vt:lpstr>様式A!Print_Area</vt:lpstr>
      <vt:lpstr>様式C_研究分担医師等!Print_Area</vt:lpstr>
      <vt:lpstr>様式C_統括管理・責任医師!Print_Area</vt:lpstr>
      <vt:lpstr>様式D_研究分担医師等!Print_Area</vt:lpstr>
      <vt:lpstr>様式D_統括管理・責任医師!Print_Area</vt:lpstr>
      <vt:lpstr>様式E!Print_Area</vt:lpstr>
      <vt:lpstr>様式C_研究分担医師等!管計2</vt:lpstr>
      <vt:lpstr>様式C_統括管理・責任医師!管計2</vt:lpstr>
      <vt:lpstr>様式X!管計2</vt:lpstr>
      <vt:lpstr>管計2</vt:lpstr>
      <vt:lpstr>様式C_研究分担医師等!管計3</vt:lpstr>
      <vt:lpstr>様式C_統括管理・責任医師!管計3</vt:lpstr>
      <vt:lpstr>様式X!管計3</vt:lpstr>
      <vt:lpstr>管計3</vt:lpstr>
      <vt:lpstr>様式C_研究分担医師等!管計4</vt:lpstr>
      <vt:lpstr>様式C_統括管理・責任医師!管計4</vt:lpstr>
      <vt:lpstr>様式X!管計4</vt:lpstr>
      <vt:lpstr>管計4</vt:lpstr>
      <vt:lpstr>様式C_研究分担医師等!管計5</vt:lpstr>
      <vt:lpstr>様式C_統括管理・責任医師!管計5</vt:lpstr>
      <vt:lpstr>様式X!管計5</vt:lpstr>
      <vt:lpstr>管計5</vt:lpstr>
      <vt:lpstr>管理計画Q1</vt:lpstr>
      <vt:lpstr>様式C_研究分担医師等!管理計画Q2</vt:lpstr>
      <vt:lpstr>様式C_統括管理・責任医師!管理計画Q2</vt:lpstr>
      <vt:lpstr>様式X!管理計画Q2</vt:lpstr>
      <vt:lpstr>管理計画Q2</vt:lpstr>
      <vt:lpstr>様式C_研究分担医師等!管理計画Q3</vt:lpstr>
      <vt:lpstr>様式C_統括管理・責任医師!管理計画Q3</vt:lpstr>
      <vt:lpstr>様式X!管理計画Q3</vt:lpstr>
      <vt:lpstr>管理計画Q3</vt:lpstr>
      <vt:lpstr>様式C_研究分担医師等!管理計画Q4</vt:lpstr>
      <vt:lpstr>様式C_統括管理・責任医師!管理計画Q4</vt:lpstr>
      <vt:lpstr>様式X!管理計画Q4</vt:lpstr>
      <vt:lpstr>管理計画Q4</vt:lpstr>
      <vt:lpstr>様式C_研究分担医師等!管理計画Q5</vt:lpstr>
      <vt:lpstr>様式C_統括管理・責任医師!管理計画Q5</vt:lpstr>
      <vt:lpstr>様式X!管理計画Q5</vt:lpstr>
      <vt:lpstr>管理計画Q5</vt:lpstr>
      <vt:lpstr>様式C_研究分担医師等!基準選択肢B</vt:lpstr>
      <vt:lpstr>様式C_統括管理・責任医師!基準選択肢B</vt:lpstr>
      <vt:lpstr>様式X!基準選択肢B</vt:lpstr>
      <vt:lpstr>基準選択肢B</vt:lpstr>
      <vt:lpstr>様式C_研究分担医師等!基準選択肢C</vt:lpstr>
      <vt:lpstr>様式C_統括管理・責任医師!基準選択肢C</vt:lpstr>
      <vt:lpstr>基準選択肢C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2025-06-16T04:45:13Z</dcterms:created>
  <cp:lastModifiedBy>福永 由佳</cp:lastModifiedBy>
  <dcterms:modified xsi:type="dcterms:W3CDTF">2025-06-19T05:27:16Z</dcterms:modified>
  <dc:title>COI様式A～E、X（マクロあり）.xlsm</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0x010100AFCA5B53C79C54458604CA3C1B5A1B87</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